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401" windowWidth="15360" windowHeight="8775" activeTab="4"/>
  </bookViews>
  <sheets>
    <sheet name="Cover" sheetId="1" r:id="rId1"/>
    <sheet name="Captured Pool Summary" sheetId="2" r:id="rId2"/>
    <sheet name="Requests" sheetId="3" r:id="rId3"/>
    <sheet name="Allocation Summary" sheetId="4" r:id="rId4"/>
    <sheet name="AcadAff" sheetId="5" r:id="rId5"/>
    <sheet name="Ag" sheetId="6" r:id="rId6"/>
    <sheet name="A&amp;S" sheetId="7" r:id="rId7"/>
    <sheet name="COB" sheetId="8" r:id="rId8"/>
    <sheet name="Ed" sheetId="9" r:id="rId9"/>
    <sheet name="Engrg" sheetId="10" r:id="rId10"/>
    <sheet name="HS" sheetId="11" r:id="rId11"/>
    <sheet name="Law" sheetId="12" r:id="rId12"/>
    <sheet name="AHC" sheetId="13" r:id="rId13"/>
    <sheet name="Lib" sheetId="14" r:id="rId14"/>
    <sheet name="Outreach+BOC" sheetId="15" r:id="rId15"/>
    <sheet name="Block Grant allocations" sheetId="16" r:id="rId16"/>
    <sheet name="SER allocations" sheetId="17" r:id="rId17"/>
    <sheet name="END allocations" sheetId="18" r:id="rId18"/>
    <sheet name="Prior Authorizations" sheetId="19" state="hidden" r:id="rId19"/>
  </sheets>
  <definedNames>
    <definedName name="_xlnm.Print_Area" localSheetId="15">'Block Grant allocations'!$A$1:$J$65</definedName>
    <definedName name="_xlnm.Print_Area" localSheetId="17">'END allocations'!$A$1:$J$54</definedName>
    <definedName name="_xlnm.Print_Area" localSheetId="2">'Requests'!$A$1:$J$208</definedName>
    <definedName name="_xlnm.Print_Area" localSheetId="16">'SER allocations'!$B$1:$J$53</definedName>
    <definedName name="_xlnm.Print_Titles" localSheetId="15">'Block Grant allocations'!$1:$5</definedName>
    <definedName name="_xlnm.Print_Titles" localSheetId="17">'END allocations'!$1:$5</definedName>
    <definedName name="_xlnm.Print_Titles" localSheetId="2">'Requests'!$1:$5</definedName>
    <definedName name="_xlnm.Print_Titles" localSheetId="16">'SER allocations'!$1:$5</definedName>
  </definedNames>
  <calcPr fullCalcOnLoad="1"/>
</workbook>
</file>

<file path=xl/comments16.xml><?xml version="1.0" encoding="utf-8"?>
<comments xmlns="http://schemas.openxmlformats.org/spreadsheetml/2006/main">
  <authors>
    <author>Nicole Ballenger</author>
  </authors>
  <commentList>
    <comment ref="F58" authorId="0">
      <text>
        <r>
          <rPr>
            <b/>
            <sz val="8"/>
            <rFont val="Tahoma"/>
            <family val="0"/>
          </rPr>
          <t>Nicole Ballenger:</t>
        </r>
        <r>
          <rPr>
            <sz val="8"/>
            <rFont val="Tahoma"/>
            <family val="0"/>
          </rPr>
          <t xml:space="preserve">
Addition to block grant for faculty plus AAST visiting faculty fellowship</t>
        </r>
      </text>
    </comment>
  </commentList>
</comments>
</file>

<file path=xl/comments17.xml><?xml version="1.0" encoding="utf-8"?>
<comments xmlns="http://schemas.openxmlformats.org/spreadsheetml/2006/main">
  <authors>
    <author>Nicole Ballenger</author>
  </authors>
  <commentList>
    <comment ref="F53" authorId="0">
      <text>
        <r>
          <rPr>
            <b/>
            <sz val="8"/>
            <rFont val="Tahoma"/>
            <family val="0"/>
          </rPr>
          <t>Nicole Ballenger:</t>
        </r>
        <r>
          <rPr>
            <sz val="8"/>
            <rFont val="Tahoma"/>
            <family val="0"/>
          </rPr>
          <t xml:space="preserve">
Maximum salary budgeted for 4 positions</t>
        </r>
      </text>
    </comment>
  </commentList>
</comments>
</file>

<file path=xl/sharedStrings.xml><?xml version="1.0" encoding="utf-8"?>
<sst xmlns="http://schemas.openxmlformats.org/spreadsheetml/2006/main" count="1308" uniqueCount="511">
  <si>
    <t>Outreach</t>
  </si>
  <si>
    <t>Math</t>
  </si>
  <si>
    <t>Total</t>
  </si>
  <si>
    <t>Salary adjustments</t>
  </si>
  <si>
    <t>Engineering</t>
  </si>
  <si>
    <t>A&amp;S</t>
  </si>
  <si>
    <t>Business</t>
  </si>
  <si>
    <t>Agriculture</t>
  </si>
  <si>
    <t>Education</t>
  </si>
  <si>
    <t>Health Sciences</t>
  </si>
  <si>
    <t>Law</t>
  </si>
  <si>
    <t>College</t>
  </si>
  <si>
    <t>Comment</t>
  </si>
  <si>
    <t>Pos</t>
  </si>
  <si>
    <t>Department</t>
  </si>
  <si>
    <t>#</t>
  </si>
  <si>
    <t>Salary</t>
  </si>
  <si>
    <t>Accounting</t>
  </si>
  <si>
    <t>Econ &amp; Finance</t>
  </si>
  <si>
    <t xml:space="preserve">     Total</t>
  </si>
  <si>
    <t>CONTENTS:</t>
  </si>
  <si>
    <t>Captured Pool</t>
  </si>
  <si>
    <t>COLLLEGE OF AGRICULTURE SUMMARY</t>
  </si>
  <si>
    <t>Vetsci</t>
  </si>
  <si>
    <t>Engineering Total</t>
  </si>
  <si>
    <t>TOTAL</t>
  </si>
  <si>
    <t>Promotions</t>
  </si>
  <si>
    <t>AHC Total</t>
  </si>
  <si>
    <t>Ansci</t>
  </si>
  <si>
    <t>Rank</t>
  </si>
  <si>
    <t xml:space="preserve">   Ketchum Position</t>
  </si>
  <si>
    <t>CJ</t>
  </si>
  <si>
    <t xml:space="preserve">   Shavalier Replacement</t>
  </si>
  <si>
    <t xml:space="preserve">   Dean</t>
  </si>
  <si>
    <t xml:space="preserve">   Dept Head/Hixon Replacement</t>
  </si>
  <si>
    <t>Authorized June 2000</t>
  </si>
  <si>
    <t xml:space="preserve">   Van Campen Position</t>
  </si>
  <si>
    <t xml:space="preserve">   Dept Head</t>
  </si>
  <si>
    <t>Mgmt &amp; Mkt</t>
  </si>
  <si>
    <t xml:space="preserve">   Negative Tenure - Seaton</t>
  </si>
  <si>
    <t xml:space="preserve">   Crocker Phased Retirement</t>
  </si>
  <si>
    <t>Estimate</t>
  </si>
  <si>
    <t xml:space="preserve">   Wells Phased Retirement</t>
  </si>
  <si>
    <t xml:space="preserve">   Sheehy Position</t>
  </si>
  <si>
    <t>Elem/Early</t>
  </si>
  <si>
    <t xml:space="preserve">   Negative Tenure - Stader</t>
  </si>
  <si>
    <t>Educ Ldrshp</t>
  </si>
  <si>
    <t xml:space="preserve">   Akintunde replacement</t>
  </si>
  <si>
    <t xml:space="preserve">   Rhone replacement</t>
  </si>
  <si>
    <t xml:space="preserve">   LTAP/T2-Wilson</t>
  </si>
  <si>
    <t xml:space="preserve">   Communication Disorder Pos</t>
  </si>
  <si>
    <t>Other:</t>
  </si>
  <si>
    <t xml:space="preserve">   UWCC - Assoc Dean</t>
  </si>
  <si>
    <t xml:space="preserve">   Maggie Murdock - BOC</t>
  </si>
  <si>
    <t xml:space="preserve">   EPSCOR #1</t>
  </si>
  <si>
    <t>ME &amp; CE</t>
  </si>
  <si>
    <t xml:space="preserve">   EPSCOR #2</t>
  </si>
  <si>
    <t>Chem &amp; Molec</t>
  </si>
  <si>
    <t xml:space="preserve">   EPSCOR #3</t>
  </si>
  <si>
    <t>EE &amp; Cosci</t>
  </si>
  <si>
    <t xml:space="preserve">   Assoc VP</t>
  </si>
  <si>
    <t xml:space="preserve">   SDVC Director</t>
  </si>
  <si>
    <t xml:space="preserve">   Dean UW Libraries</t>
  </si>
  <si>
    <t xml:space="preserve">   COBRE Position - (Flynn)</t>
  </si>
  <si>
    <t>Don't know amount</t>
  </si>
  <si>
    <t xml:space="preserve">   Haas Replacement</t>
  </si>
  <si>
    <t>Comments</t>
  </si>
  <si>
    <t>Maximum</t>
  </si>
  <si>
    <t>Requested</t>
  </si>
  <si>
    <t>Priority</t>
  </si>
  <si>
    <t>Arts and Sciences</t>
  </si>
  <si>
    <t xml:space="preserve">   Total - Agriculture</t>
  </si>
  <si>
    <t xml:space="preserve">   Total - Business</t>
  </si>
  <si>
    <t xml:space="preserve">   Total - Education</t>
  </si>
  <si>
    <t xml:space="preserve">   Total - Engineering</t>
  </si>
  <si>
    <t xml:space="preserve">   Total - Health Sciences</t>
  </si>
  <si>
    <t xml:space="preserve">   Total - Law</t>
  </si>
  <si>
    <t>Contingency authorized June 2000</t>
  </si>
  <si>
    <t>Exigency</t>
  </si>
  <si>
    <t>Exigency; had a search underway</t>
  </si>
  <si>
    <t>Captured</t>
  </si>
  <si>
    <t>POSITION AUTHORIZATIONS</t>
  </si>
  <si>
    <t>Remarks</t>
  </si>
  <si>
    <t>OTHER COMMITMENTS</t>
  </si>
  <si>
    <t>Total authorizations</t>
  </si>
  <si>
    <t>FAILED SEARCHES CONTINUING</t>
  </si>
  <si>
    <t>TOTAL COMMITMENTS</t>
  </si>
  <si>
    <t>TOTAL POOL CONTRIBUTIONS</t>
  </si>
  <si>
    <t>COLLEGE OF ENGINEERING SUMMARY</t>
  </si>
  <si>
    <t>COLLEGE OF ARTS AND SCIENCES SUMMARY</t>
  </si>
  <si>
    <t>COLLEGE OF BUSINESS SUMMARY</t>
  </si>
  <si>
    <t>Retiree recalls</t>
  </si>
  <si>
    <t>COLLEGE OF EDUCATION SUMMARY</t>
  </si>
  <si>
    <t>UPCOMING EXIGENCY?</t>
  </si>
  <si>
    <t>Replacement?</t>
  </si>
  <si>
    <t>COLLEGE OF HEALTH SCIENCES SUMMARY</t>
  </si>
  <si>
    <t>Kin &amp; Hlth</t>
  </si>
  <si>
    <t>Salary vacated by Todorovich</t>
  </si>
  <si>
    <t>COLLEGE OF LAW SUMMARY</t>
  </si>
  <si>
    <t>Vacation</t>
  </si>
  <si>
    <t>BOC or</t>
  </si>
  <si>
    <t>BALANCE OF CONTRACT</t>
  </si>
  <si>
    <t>SUMMARY OF OTHER COMMITMENTS</t>
  </si>
  <si>
    <t>Assets</t>
  </si>
  <si>
    <t>Captured pool</t>
  </si>
  <si>
    <t>Net BOC</t>
  </si>
  <si>
    <t>Total assets</t>
  </si>
  <si>
    <t>Prior Authorizations</t>
  </si>
  <si>
    <t>Requests</t>
  </si>
  <si>
    <t>GRAND TOTAL</t>
  </si>
  <si>
    <t>PRIOR AUTHORIZATIONS, 2000-2001</t>
  </si>
  <si>
    <t>Increases to lines</t>
  </si>
  <si>
    <t>Permanent Commitments</t>
  </si>
  <si>
    <t>Allocation Summary</t>
  </si>
  <si>
    <t>ALLOCATION SUMMARY</t>
  </si>
  <si>
    <t>Total permanent commitments</t>
  </si>
  <si>
    <t>BALANCE AVAILABLE</t>
  </si>
  <si>
    <t>ACADEMIC AFFAIRS SUMMARY</t>
  </si>
  <si>
    <t>Position</t>
  </si>
  <si>
    <t>Academic Affairs</t>
  </si>
  <si>
    <t>Fed + State</t>
  </si>
  <si>
    <t>Tally</t>
  </si>
  <si>
    <t xml:space="preserve">   Total - Arts &amp; Sciences</t>
  </si>
  <si>
    <t>AG</t>
  </si>
  <si>
    <t>COB</t>
  </si>
  <si>
    <t>ED</t>
  </si>
  <si>
    <t>ENG</t>
  </si>
  <si>
    <t>CHS</t>
  </si>
  <si>
    <t>LAW</t>
  </si>
  <si>
    <t>OS</t>
  </si>
  <si>
    <t>Total - Outreach School</t>
  </si>
  <si>
    <t>AA</t>
  </si>
  <si>
    <t>Total - Acad. Affairs</t>
  </si>
  <si>
    <t>AHC</t>
  </si>
  <si>
    <t>Total - AHC</t>
  </si>
  <si>
    <t>LIB</t>
  </si>
  <si>
    <t>Total - Libraries</t>
  </si>
  <si>
    <t>Libraries Total</t>
  </si>
  <si>
    <t>Academic Affairs Total</t>
  </si>
  <si>
    <t>Total Outreach promotions</t>
  </si>
  <si>
    <t>Total Outreach commitments</t>
  </si>
  <si>
    <t>Avg / position</t>
  </si>
  <si>
    <t>AMERICAN HERITAGE CENTER SUMMARY</t>
  </si>
  <si>
    <t>LIBRARIES SUMMARY</t>
  </si>
  <si>
    <t>Libraries</t>
  </si>
  <si>
    <t>Outreach + Balance of Contract</t>
  </si>
  <si>
    <t>Pool Contribution</t>
  </si>
  <si>
    <t>CENTRAL POSITION MANAGEMENT WORKBOOK</t>
  </si>
  <si>
    <t>Current year's BOC</t>
  </si>
  <si>
    <t>Last year's BOC carried forward</t>
  </si>
  <si>
    <t>Positions</t>
  </si>
  <si>
    <t>Unit</t>
  </si>
  <si>
    <t>College of Arts and Sciences</t>
  </si>
  <si>
    <t>College of Agriculture</t>
  </si>
  <si>
    <t>College of Business</t>
  </si>
  <si>
    <t>College of Education</t>
  </si>
  <si>
    <t>College of Health Sciences</t>
  </si>
  <si>
    <t>College of Law</t>
  </si>
  <si>
    <t>Outreach School</t>
  </si>
  <si>
    <t>Commitments Absorbed</t>
  </si>
  <si>
    <t>SUMMARY OF REQUESTS</t>
  </si>
  <si>
    <t>Pharmacy</t>
  </si>
  <si>
    <t>Professor</t>
  </si>
  <si>
    <t>Associate Professor</t>
  </si>
  <si>
    <t>Theatre &amp; Dance</t>
  </si>
  <si>
    <t>Chemistry</t>
  </si>
  <si>
    <t xml:space="preserve"> </t>
  </si>
  <si>
    <t>Social Work</t>
  </si>
  <si>
    <t>Request</t>
  </si>
  <si>
    <t>Allocation</t>
  </si>
  <si>
    <t xml:space="preserve">Captured pool  </t>
  </si>
  <si>
    <t>Net allocations</t>
  </si>
  <si>
    <t>Difference</t>
  </si>
  <si>
    <t>Ag BOC covered by COEd in FY06</t>
  </si>
  <si>
    <t>Animal Science</t>
  </si>
  <si>
    <t>N/A</t>
  </si>
  <si>
    <t>Plant Sciences</t>
  </si>
  <si>
    <t>Asst Professor</t>
  </si>
  <si>
    <t>Res Scientist, Asst</t>
  </si>
  <si>
    <t>Assistant Professor</t>
  </si>
  <si>
    <t>Lecturer, Sr</t>
  </si>
  <si>
    <t>Renewable Resources</t>
  </si>
  <si>
    <t>CPM 2006</t>
  </si>
  <si>
    <t>FY 2007</t>
  </si>
  <si>
    <t>Art Musuem</t>
  </si>
  <si>
    <t>Research Scientist, Asst</t>
  </si>
  <si>
    <t>Political Science</t>
  </si>
  <si>
    <t>Professor/Director</t>
  </si>
  <si>
    <t>Management &amp; Marketing</t>
  </si>
  <si>
    <t>Educational Leadership</t>
  </si>
  <si>
    <t>auto return</t>
  </si>
  <si>
    <t>Counselor Education</t>
  </si>
  <si>
    <t>International Programs</t>
  </si>
  <si>
    <t>Art</t>
  </si>
  <si>
    <t>Computer Science</t>
  </si>
  <si>
    <t>Geography</t>
  </si>
  <si>
    <t>Geology/Geophysics</t>
  </si>
  <si>
    <t>Psychology</t>
  </si>
  <si>
    <t>Educ Leadership</t>
  </si>
  <si>
    <t>Kinsiology &amp; Health</t>
  </si>
  <si>
    <t>Molecular Biology</t>
  </si>
  <si>
    <t>English</t>
  </si>
  <si>
    <t>Atmospheric Science</t>
  </si>
  <si>
    <t>Nursing</t>
  </si>
  <si>
    <t>Associate Dean/Director</t>
  </si>
  <si>
    <t>Ed Studies</t>
  </si>
  <si>
    <t>Elem/Early Childhood</t>
  </si>
  <si>
    <t>Forage agroecologist</t>
  </si>
  <si>
    <t>Food safety microbiologist</t>
  </si>
  <si>
    <t>Weed ecologist</t>
  </si>
  <si>
    <t>APL-ETT</t>
  </si>
  <si>
    <t>VetSci/Molecular Biology</t>
  </si>
  <si>
    <t>Ag and Applied Economics</t>
  </si>
  <si>
    <t>Ag crop production systems</t>
  </si>
  <si>
    <t>Vet Sciences</t>
  </si>
  <si>
    <t>Molecular biologist, prion disease</t>
  </si>
  <si>
    <t>Community development economist</t>
  </si>
  <si>
    <t>APRS-ETT</t>
  </si>
  <si>
    <t>Animal disease research scientist</t>
  </si>
  <si>
    <t>Equine scientist</t>
  </si>
  <si>
    <t>Livestock pest entomologist</t>
  </si>
  <si>
    <t>Climate change ecologist (25%; 75% Engineering) (EPSCoR)</t>
  </si>
  <si>
    <t>NR</t>
  </si>
  <si>
    <t>Wildlife restoration/reclamation ecologist</t>
  </si>
  <si>
    <t>Special Education</t>
  </si>
  <si>
    <t>Educational Studies</t>
  </si>
  <si>
    <t>Science Education/Cognitive Science</t>
  </si>
  <si>
    <t>Literacy Education</t>
  </si>
  <si>
    <t>Secondary Education</t>
  </si>
  <si>
    <t>Reading, language arts/Cognitive Science</t>
  </si>
  <si>
    <t>Materials scientist (split to be determined)</t>
  </si>
  <si>
    <t xml:space="preserve">Molecular biomedical prof (75%; 25% Health Sciences) </t>
  </si>
  <si>
    <t xml:space="preserve">Reclamation ecologist </t>
  </si>
  <si>
    <t>General Counselor Education and Addictions (Blk Grant)</t>
  </si>
  <si>
    <t>Teacher ed, social and philosophical fndtions of ed (Blk Grant)</t>
  </si>
  <si>
    <t>Educational assessment, evaluation, and research (Blk Grant)</t>
  </si>
  <si>
    <t>Humanities, curriculum and instruction (Blk Grant)</t>
  </si>
  <si>
    <t>Special ed (Blk Grant)</t>
  </si>
  <si>
    <t xml:space="preserve">Data base/systems (auto return) </t>
  </si>
  <si>
    <t>Civil and Architectural Eng</t>
  </si>
  <si>
    <t>Transportation and GIS</t>
  </si>
  <si>
    <t>Chem and Pet Eng</t>
  </si>
  <si>
    <t>Biosensors and biomaterials (addition to salary line)</t>
  </si>
  <si>
    <t>Atmospheric Sci/Renewable</t>
  </si>
  <si>
    <t>Electrical and Computer Eng</t>
  </si>
  <si>
    <t>Neurosciences (commitment to NIH COBRE w/in 5 yrs)</t>
  </si>
  <si>
    <t>Environmental Engineering (salary shortfall)</t>
  </si>
  <si>
    <t>Salary shortfalls</t>
  </si>
  <si>
    <t>Mechanical Eng</t>
  </si>
  <si>
    <t>AP-ETT</t>
  </si>
  <si>
    <t>Engineering mechanics</t>
  </si>
  <si>
    <t>Salary shortfall, to fully fund with section 1</t>
  </si>
  <si>
    <t>Professor (SER)</t>
  </si>
  <si>
    <t>Professor (END)</t>
  </si>
  <si>
    <t>Professor  (END)</t>
  </si>
  <si>
    <t>Total CPM</t>
  </si>
  <si>
    <t>Coal--transportation fuels/clean coal conversion</t>
  </si>
  <si>
    <t>Civil Arch Eng/ME Eng</t>
  </si>
  <si>
    <t>Power production and distribution systems (Nicholson Chair)</t>
  </si>
  <si>
    <t>Mech Eng/Mol Bio/ChemPet</t>
  </si>
  <si>
    <t>Nanomechanics of biological materials</t>
  </si>
  <si>
    <t>Engineering Science/Mechanics/CAD</t>
  </si>
  <si>
    <t>Petroleum Engineer</t>
  </si>
  <si>
    <t>Assistant Prof (Blk Grant)</t>
  </si>
  <si>
    <t>APL-ETT (Blk Grant)</t>
  </si>
  <si>
    <t>NR=not ranked</t>
  </si>
  <si>
    <t>Molecular BiologyEng</t>
  </si>
  <si>
    <t>African American Studies</t>
  </si>
  <si>
    <t>Botany/Statistics</t>
  </si>
  <si>
    <t>American Studies</t>
  </si>
  <si>
    <t>Geology</t>
  </si>
  <si>
    <t>Post-Doc</t>
  </si>
  <si>
    <t>History</t>
  </si>
  <si>
    <t>Asst. Assoc. Prof?</t>
  </si>
  <si>
    <t>Modern Languages</t>
  </si>
  <si>
    <t>Exigency (Homer), Gabrielson, T.</t>
  </si>
  <si>
    <t>Statistics</t>
  </si>
  <si>
    <t>Barber, J. (spousal support for EPSCoR hire in Botany)</t>
  </si>
  <si>
    <t>Zoology</t>
  </si>
  <si>
    <t>Flannigan, M. (3/4 fte, spousal support)</t>
  </si>
  <si>
    <t>Krist, A. (3/4 fte, spousal support)</t>
  </si>
  <si>
    <t>G. Lawson-Border, new director</t>
  </si>
  <si>
    <t>Clinical (profession critical to region)</t>
  </si>
  <si>
    <t>Criminal Justice</t>
  </si>
  <si>
    <t>Institutions and processes/policing</t>
  </si>
  <si>
    <t>Music</t>
  </si>
  <si>
    <t>Piano (central to the discipline)</t>
  </si>
  <si>
    <t>Modern and Classical Lang.</t>
  </si>
  <si>
    <t>Modern and Classical Languages</t>
  </si>
  <si>
    <t>German (pending retirements)</t>
  </si>
  <si>
    <t>Organic chem (pending retirements)</t>
  </si>
  <si>
    <t>Assoc/Full Prof</t>
  </si>
  <si>
    <t>Foundation design</t>
  </si>
  <si>
    <t>Human geographer w/env. &amp; nr emphasisl/Dept. head replacement</t>
  </si>
  <si>
    <t>AIS-History</t>
  </si>
  <si>
    <t>Plains Indians</t>
  </si>
  <si>
    <t>Art history</t>
  </si>
  <si>
    <t>Women's Studies</t>
  </si>
  <si>
    <t>International and theory</t>
  </si>
  <si>
    <t>Communication/Journalism</t>
  </si>
  <si>
    <t>Communication sequence (Blk grant)</t>
  </si>
  <si>
    <t>Associate/Full Prof</t>
  </si>
  <si>
    <t>Composition/Director (Blk Grant)</t>
  </si>
  <si>
    <t>Flow through porous media (Blk grant)</t>
  </si>
  <si>
    <t>Zoo/Phys</t>
  </si>
  <si>
    <t>Full Prof, tenured (END)</t>
  </si>
  <si>
    <t>Non-fiction prose, strengthen new MFA in creative writing</t>
  </si>
  <si>
    <t>Earth surface processes (replace Tim Drever)</t>
  </si>
  <si>
    <t>Anthropology</t>
  </si>
  <si>
    <t>Western History</t>
  </si>
  <si>
    <t>Religious studies</t>
  </si>
  <si>
    <t>Islam</t>
  </si>
  <si>
    <t>Human evolutionary studies (would strenghten new Ph.D.)</t>
  </si>
  <si>
    <t>Chemical biologist</t>
  </si>
  <si>
    <t>Mathematics</t>
  </si>
  <si>
    <t>Flow through porous media (senior complement to Blk grant position)</t>
  </si>
  <si>
    <t>Full Prof, tenured (SER)</t>
  </si>
  <si>
    <t>Geophysicist, central to oil exploration</t>
  </si>
  <si>
    <t>Biochemistry and energy</t>
  </si>
  <si>
    <t>Physics</t>
  </si>
  <si>
    <t>Materials science</t>
  </si>
  <si>
    <t>Director, Int'l Programs</t>
  </si>
  <si>
    <t>Decision science</t>
  </si>
  <si>
    <t>Economics &amp; Finance</t>
  </si>
  <si>
    <t>Finance-entrepreneurship</t>
  </si>
  <si>
    <t>Management-entrepreneurship</t>
  </si>
  <si>
    <t>Economics-ENR</t>
  </si>
  <si>
    <t>Marketing</t>
  </si>
  <si>
    <t>Int. Auditor-Sarbanes-Oxley</t>
  </si>
  <si>
    <t>Family law-entrepreneurship</t>
  </si>
  <si>
    <t>Strategy</t>
  </si>
  <si>
    <t>Information systems</t>
  </si>
  <si>
    <t>Top up Cramer/True chair</t>
  </si>
  <si>
    <t>Retain Ed Barbier</t>
  </si>
  <si>
    <t>Retain Jay Shogren</t>
  </si>
  <si>
    <t>Energy economist</t>
  </si>
  <si>
    <t>Energy management/logistics</t>
  </si>
  <si>
    <t>Energy tax</t>
  </si>
  <si>
    <t>Assist Prof (Blk grant)</t>
  </si>
  <si>
    <t>Assist/Assoc Prof (Blk grant)</t>
  </si>
  <si>
    <t>Complete Kepler Chair in Law and Leadership</t>
  </si>
  <si>
    <t>Complete Housel/Arnold chair</t>
  </si>
  <si>
    <t>Reference</t>
  </si>
  <si>
    <t>Assistant Archivist</t>
  </si>
  <si>
    <t>Arrangement and Description</t>
  </si>
  <si>
    <t>University Archives</t>
  </si>
  <si>
    <t>Conservation</t>
  </si>
  <si>
    <t>Scholarly oversight of collection/collaborate with faculty</t>
  </si>
  <si>
    <t>WyGISC</t>
  </si>
  <si>
    <t>Technical coordinator, inc. teaching, research, and service</t>
  </si>
  <si>
    <t>Collection Development</t>
  </si>
  <si>
    <t>Assistant Librarian</t>
  </si>
  <si>
    <t>Reference and Instruction</t>
  </si>
  <si>
    <t>Assist/Assoc. Librarian</t>
  </si>
  <si>
    <t>Instruction and Assessment</t>
  </si>
  <si>
    <t>Digital Collections</t>
  </si>
  <si>
    <t>UWCC Education</t>
  </si>
  <si>
    <t>Elementary Ed UWCC</t>
  </si>
  <si>
    <t>Communication Disorders</t>
  </si>
  <si>
    <t>Building Energy Systems/Renewable Energy (same as CPM#4)</t>
  </si>
  <si>
    <t>Computational Fluid Dynamics (same as CPM#8)</t>
  </si>
  <si>
    <t>Asst/Assoc Prof</t>
  </si>
  <si>
    <t>Social Work/UWCC</t>
  </si>
  <si>
    <t>APL-ETT (Blk grant)</t>
  </si>
  <si>
    <t>Asst Prof (Blk grant)</t>
  </si>
  <si>
    <t>Assoc/Full Prof (END)</t>
  </si>
  <si>
    <t>Focus on rural health</t>
  </si>
  <si>
    <t>Exercise physiology</t>
  </si>
  <si>
    <t>Assoc Prof (END)</t>
  </si>
  <si>
    <t>Pharmacology and toxicology</t>
  </si>
  <si>
    <t>Teaching and advising at UWCC</t>
  </si>
  <si>
    <t>Core nursing courses and interdisciplinary offerings</t>
  </si>
  <si>
    <t>General nursing, or acute and chronic care</t>
  </si>
  <si>
    <t>Sociology, history, and philosophy of exercise and sport</t>
  </si>
  <si>
    <t>Stuttering and augmentative communication</t>
  </si>
  <si>
    <t>Epidemiology</t>
  </si>
  <si>
    <t>CPM Total</t>
  </si>
  <si>
    <t>Assoc Lib (Blk grant)</t>
  </si>
  <si>
    <t xml:space="preserve">Prion disease biologist </t>
  </si>
  <si>
    <t xml:space="preserve">UWCC </t>
  </si>
  <si>
    <t>Electrical Engineering</t>
  </si>
  <si>
    <t>Rpl use of UWCC monies currently used to support the position</t>
  </si>
  <si>
    <t>Add'l funding for HS FPC pos 1442</t>
  </si>
  <si>
    <t>Molecular biologist; interdisciplinary micro program (2+2 teaching?)</t>
  </si>
  <si>
    <t>Livestock production systems (addition to AP line)</t>
  </si>
  <si>
    <t xml:space="preserve">K. Ogle, EPSCoR Match  </t>
  </si>
  <si>
    <t>Freng, S. (spousal support, social psych)</t>
  </si>
  <si>
    <t>AAST</t>
  </si>
  <si>
    <t>Visiting asst. prof.</t>
  </si>
  <si>
    <t>Permanent visiting position</t>
  </si>
  <si>
    <t>Quantitative (lost a faculty member in this area)</t>
  </si>
  <si>
    <t>Law Enforcement (Casper)</t>
  </si>
  <si>
    <t>Perm. visiting pos'n (END)</t>
  </si>
  <si>
    <t>Physiology, fully fund Gardner chair.  Teaching load?</t>
  </si>
  <si>
    <t>Business admin (online)</t>
  </si>
  <si>
    <t>Climate Dynamics (EPSCoR, 25% in Ag)</t>
  </si>
  <si>
    <t>Building Energy Systems/Renewable Energy (see below under SER)</t>
  </si>
  <si>
    <t>Computational Fluid Dynamics (see below under SER)</t>
  </si>
  <si>
    <t>MCLS-related</t>
  </si>
  <si>
    <t>Photo curator (classroom teaching and lectures) (repl. Sec. 2 fdg.)</t>
  </si>
  <si>
    <t>Convert $27K paraprof. staff position to faculty</t>
  </si>
  <si>
    <t>Digitization/preserving public records</t>
  </si>
  <si>
    <t>Conservator for books and papers</t>
  </si>
  <si>
    <t>Total First Year of Jump Start Budget</t>
  </si>
  <si>
    <t>no rank</t>
  </si>
  <si>
    <t>Balance</t>
  </si>
  <si>
    <t>Sustainable business practice positions (HB 180</t>
  </si>
  <si>
    <t>Teaching and advising, stays at UWCC</t>
  </si>
  <si>
    <t>Instruction and Assessment (ENGLISH INSTEAD?)</t>
  </si>
  <si>
    <t>Rpl use of UWCC monies (NEXT YEAR INSTEAD?)</t>
  </si>
  <si>
    <t>Skim for plus budget</t>
  </si>
  <si>
    <t>Auditory neurophysiology</t>
  </si>
  <si>
    <t>Full Prof (END)</t>
  </si>
  <si>
    <t>EPSCoR</t>
  </si>
  <si>
    <t>1/4 of total salaries for 3 Res Sci Ecology (2nd year)</t>
  </si>
  <si>
    <t>Total Salary Authorizations - Outreach School</t>
  </si>
  <si>
    <t>Asst Prof</t>
  </si>
  <si>
    <t>HOLD BACK:</t>
  </si>
  <si>
    <t>FY07 skim from FY08 Sr. Fac. Raise</t>
  </si>
  <si>
    <t>Obligation overdraft</t>
  </si>
  <si>
    <t>FY07 cushion for unforeseen obligations</t>
  </si>
  <si>
    <t>Permanent visiting position*</t>
  </si>
  <si>
    <t>*9K in support to come from FY08 block grant increase</t>
  </si>
  <si>
    <t>Obligation to AAST visitor for FY07</t>
  </si>
  <si>
    <t>(See notes at bottom)</t>
  </si>
  <si>
    <t>Exigency (spousal accommodation) instead</t>
  </si>
  <si>
    <t>Funded by A&amp;S in AY07</t>
  </si>
  <si>
    <t>English comp director</t>
  </si>
  <si>
    <t>Replaces block grant request</t>
  </si>
  <si>
    <t>Position to teach in Art/Half salary to Engrg for FY07 only</t>
  </si>
  <si>
    <t>Funded with captured pool instead</t>
  </si>
  <si>
    <t>SER funding for FY07</t>
  </si>
  <si>
    <t>Legislative Ag positions</t>
  </si>
  <si>
    <t>Partial funding available this year</t>
  </si>
  <si>
    <t>Assistant Prof (Plus '06)</t>
  </si>
  <si>
    <t>Petroleum Engineer (allocated by Buchanan in 2005)</t>
  </si>
  <si>
    <t>Plus Budget position filled in spring 2006</t>
  </si>
  <si>
    <t>Complete Housel/Arnold chair (Plus Budget FY07)</t>
  </si>
  <si>
    <t>From Plus Budget instead</t>
  </si>
  <si>
    <t>Allocations From Captured Pool</t>
  </si>
  <si>
    <t>Allocations From All Sources</t>
  </si>
  <si>
    <t>Block grant positions</t>
  </si>
  <si>
    <t>Ag positions</t>
  </si>
  <si>
    <t>CoB positions</t>
  </si>
  <si>
    <t>School of Energy Resources</t>
  </si>
  <si>
    <t>Endowment Jump Start funding</t>
  </si>
  <si>
    <t>FY 2007 Plus Budget</t>
  </si>
  <si>
    <t>Net BOC from FY 2006</t>
  </si>
  <si>
    <t>English Comp</t>
  </si>
  <si>
    <t xml:space="preserve">Art Museum </t>
  </si>
  <si>
    <t>repl for Boberg (education curator)</t>
  </si>
  <si>
    <t>scholarly oversight of collection/collaborate w/faculty</t>
  </si>
  <si>
    <t>Director</t>
  </si>
  <si>
    <t>Academic Affairs/ Intl Prog</t>
  </si>
  <si>
    <t>1/4 of total salaries for 3 APRS Ecology (2nd year) to CPM</t>
  </si>
  <si>
    <t>add'l funding for HS FPC pos 1442 (to CPM)</t>
  </si>
  <si>
    <t>Contribution   $ 486,036</t>
  </si>
  <si>
    <t>Allocation     $ 487,752.</t>
  </si>
  <si>
    <t>CPM owes AG $1,716</t>
  </si>
  <si>
    <t>Ed Studies- Assistant Professor</t>
  </si>
  <si>
    <t>SUMMARY OF REQUESTS - EXCELLENCE IN HIGHER ED ENDOWMENT</t>
  </si>
  <si>
    <t>SUMMARY OF REQUESTS - SCHOOL OF ENERGY RESOURCES</t>
  </si>
  <si>
    <t>SUMMARY OF REQUESTS - ADD TO BLOCK GRANT</t>
  </si>
  <si>
    <t xml:space="preserve">Genetics (Genomics) </t>
  </si>
  <si>
    <t>salary increase to line</t>
  </si>
  <si>
    <t>Renewable Res</t>
  </si>
  <si>
    <t>Plant pathologist (spousal hire;</t>
  </si>
  <si>
    <t>Microbiology lecturer; core biology teaching emphasis</t>
  </si>
  <si>
    <t>per agreement 11/2004</t>
  </si>
  <si>
    <t>new director</t>
  </si>
  <si>
    <t>reduces Keuhn Account obligation</t>
  </si>
  <si>
    <t xml:space="preserve">EPSCoR Match  </t>
  </si>
  <si>
    <t>(stabilization)</t>
  </si>
  <si>
    <t>(retention)</t>
  </si>
  <si>
    <t>Spousal support ramp up</t>
  </si>
  <si>
    <t xml:space="preserve"> (stabilization)</t>
  </si>
  <si>
    <t xml:space="preserve"> (spousal support, social psych)</t>
  </si>
  <si>
    <t xml:space="preserve"> (spousal support for EPSCoR hire in Botany)</t>
  </si>
  <si>
    <t>(3/4 fte, spousal support)</t>
  </si>
  <si>
    <t>(step back from Int. Programs directorship)</t>
  </si>
  <si>
    <t>Earth surface processes</t>
  </si>
  <si>
    <t>repl</t>
  </si>
  <si>
    <t>Retain</t>
  </si>
  <si>
    <t>transfer from Asst Prof to Lecturer, Sr position</t>
  </si>
  <si>
    <t>transfer from Asst Prof to Lecturer, Sr</t>
  </si>
  <si>
    <t>(multi-year funding arrangement, spousal accom.)</t>
  </si>
  <si>
    <t>auto-return</t>
  </si>
  <si>
    <t>spousal hire ($12,872  AA bridge) EC &amp; special ed.</t>
  </si>
  <si>
    <t>(early childhood)</t>
  </si>
  <si>
    <t>rpl</t>
  </si>
  <si>
    <t>repl (pos 2511)</t>
  </si>
  <si>
    <t>repl (pos 0577)</t>
  </si>
  <si>
    <t>rpl(generalist nurse instructor)</t>
  </si>
  <si>
    <t>rpl (molecular/cellular basis of disease)</t>
  </si>
  <si>
    <t>rpl (exercise physiologist/cognitive neuroscience)</t>
  </si>
  <si>
    <t>Auto return</t>
  </si>
  <si>
    <t>Outreach Coordinator (AY-FY conversion)</t>
  </si>
  <si>
    <t xml:space="preserve">Add to line </t>
  </si>
  <si>
    <t>(rpl use of UWCC tuition funds) (1826)</t>
  </si>
  <si>
    <t>(education curator)</t>
  </si>
  <si>
    <t>Genetics (Genomics)</t>
  </si>
  <si>
    <t>Plant pathologist</t>
  </si>
  <si>
    <t>Theatre &amp; Dance- per agreement 11/2004</t>
  </si>
  <si>
    <t>American Studies-reduces Keuhn Account obligation</t>
  </si>
  <si>
    <t>Chemistry- (stabilization)</t>
  </si>
  <si>
    <t>History- spousal support ramp up</t>
  </si>
  <si>
    <t>Modern Lang-(stabilization)</t>
  </si>
  <si>
    <t>rpl(molecular/cellular basis of disease)</t>
  </si>
  <si>
    <t>rpl(exercise physiologist/cognitive neuroscience)</t>
  </si>
  <si>
    <t>Outreach Coordinator (AY-FY conversion</t>
  </si>
  <si>
    <t xml:space="preserve">Add to line -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</si>
</sst>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.000"/>
    <numFmt numFmtId="171" formatCode="&quot;$&quot;#,##0.000_);[Red]\(&quot;$&quot;#,##0.000\)"/>
    <numFmt numFmtId="172" formatCode="&quot;$&quot;#,##0.0_);\(&quot;$&quot;#,##0.0\)"/>
    <numFmt numFmtId="173" formatCode="&quot;$&quot;#,##0.0_);[Red]\(&quot;$&quot;#,##0.0\)"/>
    <numFmt numFmtId="174" formatCode="0.000%"/>
    <numFmt numFmtId="175" formatCode="0.00000%"/>
    <numFmt numFmtId="176" formatCode="_(* #,##0.000_);_(* \(#,##0.000\);_(* &quot;-&quot;???_);_(@_)"/>
    <numFmt numFmtId="177" formatCode="_(&quot;$&quot;* #,##0.000_);_(&quot;$&quot;* \(#,##0.000\);_(&quot;$&quot;* &quot;-&quot;???_);_(@_)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41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0" fontId="1" fillId="0" borderId="0" xfId="0" applyFont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1" fillId="0" borderId="0" xfId="44" applyNumberFormat="1" applyFont="1" applyAlignment="1">
      <alignment/>
    </xf>
    <xf numFmtId="165" fontId="1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2" fontId="3" fillId="0" borderId="0" xfId="0" applyNumberFormat="1" applyFont="1" applyBorder="1" applyAlignment="1">
      <alignment horizontal="center"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1" fillId="0" borderId="0" xfId="44" applyNumberFormat="1" applyFont="1" applyAlignment="1">
      <alignment horizontal="center"/>
    </xf>
    <xf numFmtId="165" fontId="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44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44" applyNumberFormat="1" applyFont="1" applyFill="1" applyBorder="1" applyAlignment="1">
      <alignment horizontal="left"/>
    </xf>
    <xf numFmtId="165" fontId="1" fillId="0" borderId="0" xfId="44" applyNumberFormat="1" applyFont="1" applyFill="1" applyBorder="1" applyAlignment="1">
      <alignment/>
    </xf>
    <xf numFmtId="165" fontId="0" fillId="0" borderId="0" xfId="44" applyNumberFormat="1" applyFont="1" applyBorder="1" applyAlignment="1">
      <alignment/>
    </xf>
    <xf numFmtId="165" fontId="1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1" fillId="0" borderId="0" xfId="44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1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1" fontId="0" fillId="0" borderId="0" xfId="44" applyNumberFormat="1" applyFont="1" applyAlignment="1">
      <alignment/>
    </xf>
    <xf numFmtId="41" fontId="1" fillId="0" borderId="0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41" fontId="1" fillId="0" borderId="0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165" fontId="0" fillId="0" borderId="0" xfId="44" applyNumberFormat="1" applyFont="1" applyAlignment="1" quotePrefix="1">
      <alignment/>
    </xf>
    <xf numFmtId="165" fontId="1" fillId="0" borderId="0" xfId="44" applyNumberFormat="1" applyFont="1" applyAlignment="1" quotePrefix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42" fontId="6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8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44" applyNumberFormat="1" applyFont="1" applyBorder="1" applyAlignment="1">
      <alignment horizontal="right"/>
    </xf>
    <xf numFmtId="165" fontId="0" fillId="0" borderId="0" xfId="44" applyNumberFormat="1" applyFont="1" applyBorder="1" applyAlignment="1">
      <alignment horizontal="left"/>
    </xf>
    <xf numFmtId="43" fontId="1" fillId="0" borderId="0" xfId="0" applyNumberFormat="1" applyFont="1" applyAlignment="1">
      <alignment/>
    </xf>
    <xf numFmtId="165" fontId="3" fillId="0" borderId="0" xfId="44" applyNumberFormat="1" applyFont="1" applyAlignment="1">
      <alignment horizontal="left"/>
    </xf>
    <xf numFmtId="165" fontId="0" fillId="0" borderId="11" xfId="44" applyNumberFormat="1" applyFont="1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5" fontId="1" fillId="0" borderId="11" xfId="44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1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4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11" xfId="0" applyFill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11" xfId="44" applyNumberFormat="1" applyFont="1" applyFill="1" applyBorder="1" applyAlignment="1">
      <alignment/>
    </xf>
    <xf numFmtId="42" fontId="1" fillId="0" borderId="10" xfId="0" applyNumberFormat="1" applyFont="1" applyBorder="1" applyAlignment="1">
      <alignment/>
    </xf>
    <xf numFmtId="165" fontId="1" fillId="0" borderId="15" xfId="44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5" fontId="0" fillId="0" borderId="11" xfId="44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0" fillId="0" borderId="0" xfId="44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2" fontId="0" fillId="0" borderId="0" xfId="0" applyNumberFormat="1" applyAlignment="1">
      <alignment/>
    </xf>
    <xf numFmtId="165" fontId="0" fillId="0" borderId="15" xfId="44" applyNumberFormat="1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11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2" fontId="3" fillId="0" borderId="0" xfId="0" applyNumberFormat="1" applyFont="1" applyFill="1" applyBorder="1" applyAlignment="1">
      <alignment horizontal="center"/>
    </xf>
    <xf numFmtId="165" fontId="3" fillId="0" borderId="0" xfId="44" applyNumberFormat="1" applyFont="1" applyFill="1" applyAlignment="1">
      <alignment/>
    </xf>
    <xf numFmtId="165" fontId="3" fillId="0" borderId="0" xfId="44" applyNumberFormat="1" applyFont="1" applyFill="1" applyAlignment="1">
      <alignment horizontal="left"/>
    </xf>
    <xf numFmtId="0" fontId="5" fillId="0" borderId="0" xfId="0" applyFont="1" applyFill="1" applyAlignment="1">
      <alignment horizontal="centerContinuous" vertical="center"/>
    </xf>
    <xf numFmtId="42" fontId="5" fillId="0" borderId="0" xfId="0" applyNumberFormat="1" applyFont="1" applyFill="1" applyBorder="1" applyAlignment="1">
      <alignment horizontal="centerContinuous" vertical="center"/>
    </xf>
    <xf numFmtId="165" fontId="6" fillId="0" borderId="0" xfId="44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42" fontId="4" fillId="0" borderId="0" xfId="0" applyNumberFormat="1" applyFont="1" applyFill="1" applyBorder="1" applyAlignment="1">
      <alignment horizontal="centerContinuous" vertical="center"/>
    </xf>
    <xf numFmtId="165" fontId="3" fillId="0" borderId="0" xfId="44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2" fontId="6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2" fontId="6" fillId="0" borderId="18" xfId="0" applyNumberFormat="1" applyFont="1" applyFill="1" applyBorder="1" applyAlignment="1">
      <alignment horizontal="center"/>
    </xf>
    <xf numFmtId="165" fontId="6" fillId="0" borderId="18" xfId="44" applyNumberFormat="1" applyFont="1" applyFill="1" applyBorder="1" applyAlignment="1">
      <alignment horizontal="center"/>
    </xf>
    <xf numFmtId="165" fontId="6" fillId="0" borderId="19" xfId="44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2" fontId="3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65" fontId="6" fillId="0" borderId="16" xfId="44" applyNumberFormat="1" applyFont="1" applyFill="1" applyBorder="1" applyAlignment="1">
      <alignment/>
    </xf>
    <xf numFmtId="41" fontId="0" fillId="0" borderId="0" xfId="0" applyNumberFormat="1" applyFill="1" applyBorder="1" applyAlignment="1">
      <alignment horizontal="left"/>
    </xf>
    <xf numFmtId="41" fontId="0" fillId="0" borderId="11" xfId="0" applyNumberFormat="1" applyFill="1" applyBorder="1" applyAlignment="1">
      <alignment/>
    </xf>
    <xf numFmtId="165" fontId="6" fillId="0" borderId="15" xfId="44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5" fontId="3" fillId="0" borderId="0" xfId="44" applyNumberFormat="1" applyFont="1" applyFill="1" applyBorder="1" applyAlignment="1">
      <alignment horizontal="left"/>
    </xf>
    <xf numFmtId="39" fontId="1" fillId="0" borderId="0" xfId="0" applyNumberFormat="1" applyFont="1" applyAlignment="1">
      <alignment/>
    </xf>
    <xf numFmtId="42" fontId="0" fillId="0" borderId="0" xfId="44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15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42" fontId="0" fillId="0" borderId="0" xfId="44" applyNumberFormat="1" applyFont="1" applyAlignment="1">
      <alignment/>
    </xf>
    <xf numFmtId="42" fontId="0" fillId="0" borderId="11" xfId="44" applyNumberFormat="1" applyFont="1" applyBorder="1" applyAlignment="1">
      <alignment/>
    </xf>
    <xf numFmtId="42" fontId="1" fillId="0" borderId="0" xfId="44" applyNumberFormat="1" applyFont="1" applyBorder="1" applyAlignment="1">
      <alignment horizontal="center"/>
    </xf>
    <xf numFmtId="42" fontId="0" fillId="0" borderId="0" xfId="44" applyNumberFormat="1" applyFont="1" applyBorder="1" applyAlignment="1">
      <alignment/>
    </xf>
    <xf numFmtId="42" fontId="0" fillId="0" borderId="10" xfId="44" applyNumberFormat="1" applyFont="1" applyBorder="1" applyAlignment="1">
      <alignment/>
    </xf>
    <xf numFmtId="42" fontId="0" fillId="0" borderId="0" xfId="44" applyNumberFormat="1" applyFont="1" applyFill="1" applyBorder="1" applyAlignment="1">
      <alignment/>
    </xf>
    <xf numFmtId="42" fontId="0" fillId="0" borderId="11" xfId="44" applyNumberFormat="1" applyFont="1" applyFill="1" applyBorder="1" applyAlignment="1">
      <alignment/>
    </xf>
    <xf numFmtId="42" fontId="0" fillId="0" borderId="0" xfId="44" applyNumberFormat="1" applyFont="1" applyBorder="1" applyAlignment="1">
      <alignment/>
    </xf>
    <xf numFmtId="42" fontId="0" fillId="0" borderId="20" xfId="0" applyNumberFormat="1" applyBorder="1" applyAlignment="1">
      <alignment/>
    </xf>
    <xf numFmtId="42" fontId="1" fillId="0" borderId="21" xfId="0" applyNumberFormat="1" applyFont="1" applyBorder="1" applyAlignment="1">
      <alignment horizontal="center"/>
    </xf>
    <xf numFmtId="42" fontId="1" fillId="0" borderId="22" xfId="0" applyNumberFormat="1" applyFont="1" applyFill="1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10" xfId="0" applyNumberFormat="1" applyBorder="1" applyAlignment="1">
      <alignment/>
    </xf>
    <xf numFmtId="42" fontId="0" fillId="0" borderId="11" xfId="0" applyNumberForma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42" fontId="1" fillId="0" borderId="0" xfId="44" applyNumberFormat="1" applyFont="1" applyBorder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165" fontId="1" fillId="33" borderId="0" xfId="44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2" fontId="1" fillId="33" borderId="0" xfId="0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42" fontId="0" fillId="33" borderId="0" xfId="44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1" fillId="33" borderId="10" xfId="44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5" fontId="0" fillId="33" borderId="10" xfId="44" applyNumberFormat="1" applyFont="1" applyFill="1" applyBorder="1" applyAlignment="1">
      <alignment/>
    </xf>
    <xf numFmtId="42" fontId="0" fillId="33" borderId="10" xfId="44" applyNumberFormat="1" applyFont="1" applyFill="1" applyBorder="1" applyAlignment="1">
      <alignment/>
    </xf>
    <xf numFmtId="42" fontId="1" fillId="33" borderId="10" xfId="4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44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2" fontId="0" fillId="34" borderId="0" xfId="44" applyNumberFormat="1" applyFont="1" applyFill="1" applyBorder="1" applyAlignment="1">
      <alignment/>
    </xf>
    <xf numFmtId="42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65" fontId="0" fillId="35" borderId="0" xfId="44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2" fontId="0" fillId="35" borderId="0" xfId="44" applyNumberFormat="1" applyFont="1" applyFill="1" applyBorder="1" applyAlignment="1">
      <alignment/>
    </xf>
    <xf numFmtId="0" fontId="0" fillId="35" borderId="0" xfId="0" applyFill="1" applyAlignment="1">
      <alignment/>
    </xf>
    <xf numFmtId="41" fontId="1" fillId="0" borderId="0" xfId="0" applyNumberFormat="1" applyFont="1" applyFill="1" applyBorder="1" applyAlignment="1">
      <alignment/>
    </xf>
    <xf numFmtId="165" fontId="1" fillId="0" borderId="0" xfId="44" applyNumberFormat="1" applyFont="1" applyFill="1" applyBorder="1" applyAlignment="1">
      <alignment/>
    </xf>
    <xf numFmtId="41" fontId="0" fillId="34" borderId="0" xfId="0" applyNumberForma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65" fontId="0" fillId="36" borderId="0" xfId="44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42" fontId="0" fillId="36" borderId="0" xfId="44" applyNumberFormat="1" applyFont="1" applyFill="1" applyBorder="1" applyAlignment="1">
      <alignment/>
    </xf>
    <xf numFmtId="42" fontId="0" fillId="36" borderId="0" xfId="0" applyNumberFormat="1" applyFill="1" applyBorder="1" applyAlignment="1">
      <alignment/>
    </xf>
    <xf numFmtId="0" fontId="0" fillId="36" borderId="0" xfId="0" applyFill="1" applyAlignment="1">
      <alignment/>
    </xf>
    <xf numFmtId="165" fontId="0" fillId="36" borderId="0" xfId="44" applyNumberFormat="1" applyFont="1" applyFill="1" applyAlignment="1">
      <alignment/>
    </xf>
    <xf numFmtId="0" fontId="0" fillId="36" borderId="0" xfId="0" applyFill="1" applyAlignment="1">
      <alignment horizontal="center"/>
    </xf>
    <xf numFmtId="42" fontId="0" fillId="36" borderId="0" xfId="44" applyNumberFormat="1" applyFont="1" applyFill="1" applyAlignment="1">
      <alignment/>
    </xf>
    <xf numFmtId="0" fontId="1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5" fontId="0" fillId="36" borderId="0" xfId="44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42" fontId="0" fillId="36" borderId="0" xfId="44" applyNumberFormat="1" applyFont="1" applyFill="1" applyBorder="1" applyAlignment="1">
      <alignment/>
    </xf>
    <xf numFmtId="42" fontId="0" fillId="36" borderId="0" xfId="0" applyNumberFormat="1" applyFont="1" applyFill="1" applyBorder="1" applyAlignment="1">
      <alignment/>
    </xf>
    <xf numFmtId="165" fontId="0" fillId="0" borderId="10" xfId="44" applyNumberFormat="1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Alignment="1">
      <alignment/>
    </xf>
    <xf numFmtId="0" fontId="0" fillId="36" borderId="0" xfId="0" applyFont="1" applyFill="1" applyBorder="1" applyAlignment="1">
      <alignment/>
    </xf>
    <xf numFmtId="42" fontId="1" fillId="37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5" fontId="0" fillId="35" borderId="0" xfId="44" applyNumberFormat="1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2" fontId="0" fillId="35" borderId="0" xfId="44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36" borderId="0" xfId="0" applyNumberFormat="1" applyFill="1" applyBorder="1" applyAlignment="1">
      <alignment/>
    </xf>
    <xf numFmtId="0" fontId="1" fillId="37" borderId="0" xfId="0" applyFont="1" applyFill="1" applyBorder="1" applyAlignment="1">
      <alignment/>
    </xf>
    <xf numFmtId="41" fontId="0" fillId="37" borderId="0" xfId="0" applyNumberFormat="1" applyFill="1" applyBorder="1" applyAlignment="1">
      <alignment/>
    </xf>
    <xf numFmtId="165" fontId="0" fillId="37" borderId="0" xfId="44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42" fontId="0" fillId="37" borderId="0" xfId="44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0" fillId="36" borderId="0" xfId="0" applyNumberFormat="1" applyFont="1" applyFill="1" applyBorder="1" applyAlignment="1">
      <alignment horizontal="left"/>
    </xf>
    <xf numFmtId="41" fontId="0" fillId="34" borderId="0" xfId="0" applyNumberFormat="1" applyFill="1" applyBorder="1" applyAlignment="1">
      <alignment horizontal="left"/>
    </xf>
    <xf numFmtId="41" fontId="0" fillId="35" borderId="0" xfId="0" applyNumberFormat="1" applyFill="1" applyBorder="1" applyAlignment="1">
      <alignment horizontal="left"/>
    </xf>
    <xf numFmtId="165" fontId="0" fillId="34" borderId="0" xfId="44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65" fontId="0" fillId="38" borderId="0" xfId="44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2" fontId="0" fillId="38" borderId="0" xfId="44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1" fillId="39" borderId="0" xfId="0" applyFont="1" applyFill="1" applyBorder="1" applyAlignment="1">
      <alignment/>
    </xf>
    <xf numFmtId="165" fontId="0" fillId="39" borderId="0" xfId="44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/>
    </xf>
    <xf numFmtId="165" fontId="0" fillId="39" borderId="11" xfId="44" applyNumberFormat="1" applyFont="1" applyFill="1" applyBorder="1" applyAlignment="1">
      <alignment/>
    </xf>
    <xf numFmtId="42" fontId="0" fillId="39" borderId="11" xfId="44" applyNumberFormat="1" applyFont="1" applyFill="1" applyBorder="1" applyAlignment="1">
      <alignment/>
    </xf>
    <xf numFmtId="42" fontId="0" fillId="39" borderId="11" xfId="0" applyNumberFormat="1" applyFill="1" applyBorder="1" applyAlignment="1">
      <alignment/>
    </xf>
    <xf numFmtId="42" fontId="0" fillId="37" borderId="0" xfId="0" applyNumberFormat="1" applyFill="1" applyBorder="1" applyAlignment="1">
      <alignment/>
    </xf>
    <xf numFmtId="42" fontId="1" fillId="36" borderId="0" xfId="0" applyNumberFormat="1" applyFont="1" applyFill="1" applyBorder="1" applyAlignment="1">
      <alignment/>
    </xf>
    <xf numFmtId="42" fontId="1" fillId="34" borderId="0" xfId="0" applyNumberFormat="1" applyFont="1" applyFill="1" applyBorder="1" applyAlignment="1">
      <alignment/>
    </xf>
    <xf numFmtId="42" fontId="0" fillId="35" borderId="0" xfId="0" applyNumberForma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4" borderId="0" xfId="0" applyNumberFormat="1" applyFont="1" applyFill="1" applyBorder="1" applyAlignment="1">
      <alignment/>
    </xf>
    <xf numFmtId="42" fontId="0" fillId="35" borderId="0" xfId="0" applyNumberFormat="1" applyFon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165" fontId="0" fillId="0" borderId="0" xfId="44" applyNumberFormat="1" applyAlignment="1">
      <alignment horizontal="centerContinuous"/>
    </xf>
    <xf numFmtId="165" fontId="0" fillId="0" borderId="0" xfId="44" applyNumberFormat="1" applyAlignment="1">
      <alignment/>
    </xf>
    <xf numFmtId="42" fontId="0" fillId="0" borderId="0" xfId="44" applyNumberFormat="1" applyAlignment="1">
      <alignment/>
    </xf>
    <xf numFmtId="165" fontId="0" fillId="0" borderId="11" xfId="44" applyNumberFormat="1" applyBorder="1" applyAlignment="1">
      <alignment/>
    </xf>
    <xf numFmtId="42" fontId="0" fillId="0" borderId="11" xfId="44" applyNumberFormat="1" applyBorder="1" applyAlignment="1">
      <alignment/>
    </xf>
    <xf numFmtId="165" fontId="0" fillId="0" borderId="0" xfId="44" applyNumberFormat="1" applyBorder="1" applyAlignment="1">
      <alignment/>
    </xf>
    <xf numFmtId="42" fontId="0" fillId="0" borderId="0" xfId="44" applyNumberFormat="1" applyBorder="1" applyAlignment="1">
      <alignment/>
    </xf>
    <xf numFmtId="165" fontId="0" fillId="0" borderId="0" xfId="44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165" fontId="0" fillId="34" borderId="0" xfId="44" applyNumberFormat="1" applyFill="1" applyBorder="1" applyAlignment="1">
      <alignment/>
    </xf>
    <xf numFmtId="42" fontId="0" fillId="34" borderId="0" xfId="44" applyNumberFormat="1" applyFill="1" applyBorder="1" applyAlignment="1">
      <alignment/>
    </xf>
    <xf numFmtId="165" fontId="0" fillId="35" borderId="0" xfId="44" applyNumberFormat="1" applyFill="1" applyBorder="1" applyAlignment="1">
      <alignment/>
    </xf>
    <xf numFmtId="42" fontId="0" fillId="35" borderId="0" xfId="44" applyNumberFormat="1" applyFill="1" applyBorder="1" applyAlignment="1">
      <alignment/>
    </xf>
    <xf numFmtId="165" fontId="0" fillId="33" borderId="0" xfId="44" applyNumberFormat="1" applyFill="1" applyBorder="1" applyAlignment="1">
      <alignment/>
    </xf>
    <xf numFmtId="42" fontId="0" fillId="33" borderId="0" xfId="44" applyNumberFormat="1" applyFill="1" applyBorder="1" applyAlignment="1">
      <alignment/>
    </xf>
    <xf numFmtId="165" fontId="0" fillId="0" borderId="10" xfId="44" applyNumberFormat="1" applyBorder="1" applyAlignment="1">
      <alignment/>
    </xf>
    <xf numFmtId="42" fontId="0" fillId="0" borderId="10" xfId="44" applyNumberFormat="1" applyBorder="1" applyAlignment="1">
      <alignment/>
    </xf>
    <xf numFmtId="165" fontId="0" fillId="36" borderId="0" xfId="44" applyNumberFormat="1" applyFill="1" applyBorder="1" applyAlignment="1">
      <alignment/>
    </xf>
    <xf numFmtId="42" fontId="0" fillId="36" borderId="0" xfId="44" applyNumberFormat="1" applyFill="1" applyBorder="1" applyAlignment="1">
      <alignment/>
    </xf>
    <xf numFmtId="165" fontId="0" fillId="36" borderId="0" xfId="44" applyNumberFormat="1" applyFill="1" applyAlignment="1">
      <alignment/>
    </xf>
    <xf numFmtId="42" fontId="0" fillId="36" borderId="0" xfId="44" applyNumberFormat="1" applyFill="1" applyAlignment="1">
      <alignment/>
    </xf>
    <xf numFmtId="165" fontId="0" fillId="0" borderId="11" xfId="44" applyNumberFormat="1" applyFill="1" applyBorder="1" applyAlignment="1">
      <alignment/>
    </xf>
    <xf numFmtId="42" fontId="0" fillId="0" borderId="11" xfId="44" applyNumberFormat="1" applyFill="1" applyBorder="1" applyAlignment="1">
      <alignment/>
    </xf>
    <xf numFmtId="165" fontId="0" fillId="39" borderId="0" xfId="44" applyNumberFormat="1" applyFill="1" applyBorder="1" applyAlignment="1">
      <alignment/>
    </xf>
    <xf numFmtId="165" fontId="0" fillId="39" borderId="11" xfId="44" applyNumberFormat="1" applyFill="1" applyBorder="1" applyAlignment="1">
      <alignment/>
    </xf>
    <xf numFmtId="42" fontId="0" fillId="39" borderId="11" xfId="44" applyNumberFormat="1" applyFill="1" applyBorder="1" applyAlignment="1">
      <alignment/>
    </xf>
    <xf numFmtId="165" fontId="0" fillId="33" borderId="10" xfId="44" applyNumberFormat="1" applyFill="1" applyBorder="1" applyAlignment="1">
      <alignment/>
    </xf>
    <xf numFmtId="42" fontId="0" fillId="33" borderId="10" xfId="44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165" fontId="0" fillId="40" borderId="0" xfId="44" applyNumberFormat="1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42" fontId="0" fillId="40" borderId="0" xfId="44" applyNumberFormat="1" applyFont="1" applyFill="1" applyBorder="1" applyAlignment="1">
      <alignment/>
    </xf>
    <xf numFmtId="0" fontId="0" fillId="40" borderId="0" xfId="0" applyFont="1" applyFill="1" applyAlignment="1">
      <alignment/>
    </xf>
    <xf numFmtId="42" fontId="0" fillId="41" borderId="0" xfId="44" applyNumberFormat="1" applyFont="1" applyFill="1" applyBorder="1" applyAlignment="1">
      <alignment/>
    </xf>
    <xf numFmtId="42" fontId="0" fillId="37" borderId="0" xfId="44" applyNumberFormat="1" applyFont="1" applyFill="1" applyAlignment="1">
      <alignment/>
    </xf>
    <xf numFmtId="42" fontId="0" fillId="0" borderId="0" xfId="0" applyNumberFormat="1" applyFill="1" applyAlignment="1">
      <alignment/>
    </xf>
    <xf numFmtId="42" fontId="0" fillId="34" borderId="0" xfId="0" applyNumberFormat="1" applyFill="1" applyAlignment="1">
      <alignment/>
    </xf>
    <xf numFmtId="42" fontId="0" fillId="35" borderId="0" xfId="0" applyNumberFormat="1" applyFill="1" applyAlignment="1">
      <alignment/>
    </xf>
    <xf numFmtId="42" fontId="0" fillId="40" borderId="0" xfId="0" applyNumberFormat="1" applyFont="1" applyFill="1" applyAlignment="1">
      <alignment/>
    </xf>
    <xf numFmtId="42" fontId="0" fillId="33" borderId="0" xfId="0" applyNumberFormat="1" applyFill="1" applyAlignment="1">
      <alignment/>
    </xf>
    <xf numFmtId="42" fontId="0" fillId="36" borderId="0" xfId="0" applyNumberFormat="1" applyFont="1" applyFill="1" applyAlignment="1">
      <alignment/>
    </xf>
    <xf numFmtId="42" fontId="0" fillId="36" borderId="0" xfId="0" applyNumberFormat="1" applyFill="1" applyAlignment="1">
      <alignment/>
    </xf>
    <xf numFmtId="42" fontId="0" fillId="35" borderId="0" xfId="0" applyNumberFormat="1" applyFont="1" applyFill="1" applyAlignment="1">
      <alignment/>
    </xf>
    <xf numFmtId="42" fontId="0" fillId="38" borderId="0" xfId="0" applyNumberFormat="1" applyFont="1" applyFill="1" applyAlignment="1">
      <alignment/>
    </xf>
    <xf numFmtId="42" fontId="0" fillId="37" borderId="0" xfId="0" applyNumberFormat="1" applyFill="1" applyAlignment="1">
      <alignment/>
    </xf>
    <xf numFmtId="42" fontId="0" fillId="39" borderId="0" xfId="0" applyNumberFormat="1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40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6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1" fontId="0" fillId="35" borderId="0" xfId="0" applyNumberFormat="1" applyFont="1" applyFill="1" applyAlignment="1">
      <alignment/>
    </xf>
    <xf numFmtId="1" fontId="0" fillId="38" borderId="0" xfId="0" applyNumberFormat="1" applyFont="1" applyFill="1" applyAlignment="1">
      <alignment/>
    </xf>
    <xf numFmtId="1" fontId="0" fillId="37" borderId="0" xfId="0" applyNumberFormat="1" applyFill="1" applyAlignment="1">
      <alignment/>
    </xf>
    <xf numFmtId="1" fontId="0" fillId="39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37" fontId="0" fillId="33" borderId="10" xfId="44" applyNumberFormat="1" applyFill="1" applyBorder="1" applyAlignment="1">
      <alignment/>
    </xf>
    <xf numFmtId="42" fontId="1" fillId="0" borderId="0" xfId="0" applyNumberFormat="1" applyFont="1" applyAlignment="1">
      <alignment horizontal="center"/>
    </xf>
    <xf numFmtId="42" fontId="0" fillId="34" borderId="0" xfId="0" applyNumberFormat="1" applyFont="1" applyFill="1" applyBorder="1" applyAlignment="1">
      <alignment/>
    </xf>
    <xf numFmtId="42" fontId="1" fillId="39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5" fontId="1" fillId="0" borderId="0" xfId="44" applyNumberFormat="1" applyFont="1" applyAlignment="1">
      <alignment wrapText="1"/>
    </xf>
    <xf numFmtId="42" fontId="1" fillId="0" borderId="11" xfId="0" applyNumberFormat="1" applyFont="1" applyBorder="1" applyAlignment="1">
      <alignment/>
    </xf>
    <xf numFmtId="165" fontId="1" fillId="0" borderId="10" xfId="44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9"/>
  <sheetViews>
    <sheetView zoomScalePageLayoutView="0" workbookViewId="0" topLeftCell="A1">
      <selection activeCell="J8" sqref="J8"/>
    </sheetView>
  </sheetViews>
  <sheetFormatPr defaultColWidth="9.140625" defaultRowHeight="12.75"/>
  <sheetData>
    <row r="6" ht="12.75">
      <c r="B6" s="3" t="s">
        <v>147</v>
      </c>
    </row>
    <row r="8" ht="12.75">
      <c r="D8" s="179" t="s">
        <v>182</v>
      </c>
    </row>
    <row r="9" ht="12.75">
      <c r="D9" s="178" t="s">
        <v>183</v>
      </c>
    </row>
    <row r="11" ht="12.75">
      <c r="B11" s="3" t="s">
        <v>20</v>
      </c>
    </row>
    <row r="13" ht="12.75">
      <c r="B13" t="s">
        <v>21</v>
      </c>
    </row>
    <row r="14" ht="12.75">
      <c r="B14" t="s">
        <v>108</v>
      </c>
    </row>
    <row r="15" ht="12.75">
      <c r="B15" t="s">
        <v>113</v>
      </c>
    </row>
    <row r="16" ht="12.75">
      <c r="B16" t="s">
        <v>119</v>
      </c>
    </row>
    <row r="17" ht="12.75">
      <c r="B17" t="s">
        <v>7</v>
      </c>
    </row>
    <row r="18" ht="12.75">
      <c r="B18" t="s">
        <v>70</v>
      </c>
    </row>
    <row r="19" ht="12.75">
      <c r="B19" t="s">
        <v>6</v>
      </c>
    </row>
    <row r="20" ht="12.75">
      <c r="B20" t="s">
        <v>8</v>
      </c>
    </row>
    <row r="21" ht="12.75">
      <c r="B21" t="s">
        <v>4</v>
      </c>
    </row>
    <row r="22" ht="12.75">
      <c r="B22" t="s">
        <v>9</v>
      </c>
    </row>
    <row r="23" ht="12.75">
      <c r="B23" t="s">
        <v>10</v>
      </c>
    </row>
    <row r="24" ht="12.75">
      <c r="B24" t="s">
        <v>133</v>
      </c>
    </row>
    <row r="25" ht="12.75">
      <c r="B25" t="s">
        <v>144</v>
      </c>
    </row>
    <row r="26" ht="12.75">
      <c r="B26" t="s">
        <v>145</v>
      </c>
    </row>
    <row r="27" ht="12.75">
      <c r="B27" t="s">
        <v>159</v>
      </c>
    </row>
    <row r="28" ht="12.75" hidden="1">
      <c r="B28" t="s">
        <v>107</v>
      </c>
    </row>
    <row r="29" ht="12.75">
      <c r="B29" t="s">
        <v>26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&amp;C&amp;T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2" max="2" width="20.421875" style="0" customWidth="1"/>
    <col min="3" max="3" width="13.57421875" style="0" customWidth="1"/>
    <col min="4" max="4" width="20.8515625" style="0" customWidth="1"/>
    <col min="5" max="5" width="51.140625" style="0" customWidth="1"/>
  </cols>
  <sheetData>
    <row r="1" s="25" customFormat="1" ht="12.75"/>
    <row r="2" s="25" customFormat="1" ht="12.75"/>
    <row r="3" s="25" customFormat="1" ht="12.75">
      <c r="B3" s="23" t="s">
        <v>88</v>
      </c>
    </row>
    <row r="4" s="25" customFormat="1" ht="12.75"/>
    <row r="5" s="25" customFormat="1" ht="12.75"/>
    <row r="6" spans="2:5" s="25" customFormat="1" ht="12.75">
      <c r="B6" s="23" t="s">
        <v>81</v>
      </c>
      <c r="C6" s="24"/>
      <c r="D6" s="24"/>
      <c r="E6" s="23"/>
    </row>
    <row r="7" spans="3:4" s="25" customFormat="1" ht="12.75">
      <c r="C7" s="29"/>
      <c r="D7" s="29"/>
    </row>
    <row r="8" spans="2:5" s="25" customFormat="1" ht="13.5" thickBot="1">
      <c r="B8" s="23" t="s">
        <v>14</v>
      </c>
      <c r="C8" s="30" t="s">
        <v>16</v>
      </c>
      <c r="D8" s="20" t="s">
        <v>29</v>
      </c>
      <c r="E8" s="23" t="s">
        <v>82</v>
      </c>
    </row>
    <row r="9" spans="2:5" s="25" customFormat="1" ht="13.5" thickTop="1">
      <c r="B9" s="27" t="s">
        <v>194</v>
      </c>
      <c r="C9" s="161">
        <v>73140</v>
      </c>
      <c r="D9" s="77" t="s">
        <v>179</v>
      </c>
      <c r="E9" s="77" t="s">
        <v>238</v>
      </c>
    </row>
    <row r="10" spans="2:5" s="25" customFormat="1" ht="12.75">
      <c r="B10" s="27"/>
      <c r="C10" s="5"/>
      <c r="D10" s="32"/>
      <c r="E10" s="49"/>
    </row>
    <row r="11" spans="2:5" s="25" customFormat="1" ht="12.75">
      <c r="B11" s="27"/>
      <c r="C11" s="5"/>
      <c r="D11" s="32"/>
      <c r="E11" s="49"/>
    </row>
    <row r="12" spans="2:5" s="25" customFormat="1" ht="12.75">
      <c r="B12" s="27"/>
      <c r="C12" s="5"/>
      <c r="D12" s="32"/>
      <c r="E12" s="49"/>
    </row>
    <row r="13" spans="2:5" s="25" customFormat="1" ht="12.75">
      <c r="B13" s="27"/>
      <c r="C13" s="5"/>
      <c r="D13" s="32"/>
      <c r="E13" s="49"/>
    </row>
    <row r="14" spans="2:5" s="25" customFormat="1" ht="12.75">
      <c r="B14" s="27"/>
      <c r="C14" s="5"/>
      <c r="D14" s="32"/>
      <c r="E14" s="49"/>
    </row>
    <row r="15" spans="1:4" s="25" customFormat="1" ht="12.75">
      <c r="A15" s="104">
        <v>1</v>
      </c>
      <c r="B15" s="23" t="s">
        <v>84</v>
      </c>
      <c r="C15" s="29"/>
      <c r="D15" s="24">
        <v>73140</v>
      </c>
    </row>
    <row r="16" spans="3:4" s="25" customFormat="1" ht="12.75">
      <c r="C16" s="29"/>
      <c r="D16" s="29"/>
    </row>
    <row r="17" spans="3:4" s="25" customFormat="1" ht="12.75">
      <c r="C17" s="29"/>
      <c r="D17" s="29"/>
    </row>
    <row r="18" spans="2:5" s="25" customFormat="1" ht="12.75">
      <c r="B18" s="23" t="s">
        <v>83</v>
      </c>
      <c r="C18" s="24"/>
      <c r="D18" s="24"/>
      <c r="E18" s="23"/>
    </row>
    <row r="19" spans="2:5" s="25" customFormat="1" ht="12.75">
      <c r="B19" s="23"/>
      <c r="C19" s="24"/>
      <c r="D19" s="24"/>
      <c r="E19" s="23"/>
    </row>
    <row r="20" spans="2:4" s="25" customFormat="1" ht="12.75">
      <c r="B20" s="25" t="s">
        <v>26</v>
      </c>
      <c r="C20" s="4">
        <v>0</v>
      </c>
      <c r="D20" s="29"/>
    </row>
    <row r="21" spans="2:4" s="25" customFormat="1" ht="12.75">
      <c r="B21" s="25" t="s">
        <v>3</v>
      </c>
      <c r="C21" s="4">
        <v>0</v>
      </c>
      <c r="D21" s="29"/>
    </row>
    <row r="22" spans="2:5" s="25" customFormat="1" ht="12.75">
      <c r="B22" s="62" t="s">
        <v>111</v>
      </c>
      <c r="C22" s="29">
        <v>0</v>
      </c>
      <c r="E22" s="29"/>
    </row>
    <row r="23" spans="2:5" s="25" customFormat="1" ht="12.75">
      <c r="B23" s="23" t="s">
        <v>2</v>
      </c>
      <c r="C23" s="24"/>
      <c r="D23" s="24">
        <v>0</v>
      </c>
      <c r="E23" s="23"/>
    </row>
    <row r="24" spans="3:4" s="25" customFormat="1" ht="12.75">
      <c r="C24" s="29"/>
      <c r="D24" s="29"/>
    </row>
    <row r="25" spans="2:4" s="25" customFormat="1" ht="12.75">
      <c r="B25" s="23" t="s">
        <v>86</v>
      </c>
      <c r="C25" s="29"/>
      <c r="D25" s="24">
        <v>73140</v>
      </c>
    </row>
    <row r="26" spans="2:4" s="25" customFormat="1" ht="12.75">
      <c r="B26" s="23"/>
      <c r="C26" s="29"/>
      <c r="D26" s="24"/>
    </row>
    <row r="27" spans="2:5" s="25" customFormat="1" ht="12.75">
      <c r="B27" s="23" t="s">
        <v>101</v>
      </c>
      <c r="C27" s="24"/>
      <c r="D27" s="24">
        <v>11722</v>
      </c>
      <c r="E27" s="23"/>
    </row>
    <row r="28" spans="3:4" s="25" customFormat="1" ht="12.75">
      <c r="C28" s="29"/>
      <c r="D28" s="29"/>
    </row>
    <row r="29" spans="2:4" s="25" customFormat="1" ht="12.75">
      <c r="B29" s="23" t="s">
        <v>87</v>
      </c>
      <c r="C29" s="29"/>
      <c r="D29" s="28">
        <v>115892</v>
      </c>
    </row>
    <row r="30" spans="2:4" s="25" customFormat="1" ht="12.75">
      <c r="B30" s="23"/>
      <c r="C30" s="29"/>
      <c r="D30" s="28"/>
    </row>
    <row r="31" spans="3:4" s="25" customFormat="1" ht="12.75">
      <c r="C31" s="29"/>
      <c r="D31" s="29"/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&amp;C&amp;T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2" max="2" width="18.8515625" style="0" customWidth="1"/>
    <col min="3" max="3" width="11.28125" style="0" customWidth="1"/>
    <col min="4" max="4" width="25.140625" style="0" customWidth="1"/>
  </cols>
  <sheetData>
    <row r="1" s="25" customFormat="1" ht="12.75"/>
    <row r="2" s="25" customFormat="1" ht="12.75"/>
    <row r="3" s="25" customFormat="1" ht="12.75">
      <c r="B3" s="23" t="s">
        <v>95</v>
      </c>
    </row>
    <row r="4" s="25" customFormat="1" ht="12.75"/>
    <row r="5" s="25" customFormat="1" ht="12.75"/>
    <row r="6" spans="2:5" s="25" customFormat="1" ht="12.75">
      <c r="B6" s="23" t="s">
        <v>81</v>
      </c>
      <c r="C6" s="24"/>
      <c r="D6" s="24"/>
      <c r="E6" s="23"/>
    </row>
    <row r="7" spans="3:4" s="25" customFormat="1" ht="12.75">
      <c r="C7" s="29"/>
      <c r="D7" s="29"/>
    </row>
    <row r="8" spans="2:5" s="25" customFormat="1" ht="13.5" thickBot="1">
      <c r="B8" s="23" t="s">
        <v>14</v>
      </c>
      <c r="C8" s="30" t="s">
        <v>16</v>
      </c>
      <c r="D8" s="20" t="s">
        <v>29</v>
      </c>
      <c r="E8" s="23" t="s">
        <v>82</v>
      </c>
    </row>
    <row r="9" spans="2:5" s="25" customFormat="1" ht="13.5" thickTop="1">
      <c r="B9" s="143" t="s">
        <v>161</v>
      </c>
      <c r="C9" s="166">
        <v>77004</v>
      </c>
      <c r="D9" s="83" t="s">
        <v>178</v>
      </c>
      <c r="E9" s="83"/>
    </row>
    <row r="10" spans="2:5" s="25" customFormat="1" ht="12.75">
      <c r="B10" s="112" t="s">
        <v>167</v>
      </c>
      <c r="C10" s="154">
        <v>63396</v>
      </c>
      <c r="D10" s="62" t="s">
        <v>177</v>
      </c>
      <c r="E10" s="62"/>
    </row>
    <row r="11" spans="2:5" s="25" customFormat="1" ht="12.75">
      <c r="B11" s="112" t="s">
        <v>167</v>
      </c>
      <c r="C11" s="154">
        <v>96437</v>
      </c>
      <c r="D11" s="62" t="s">
        <v>187</v>
      </c>
      <c r="E11" s="62"/>
    </row>
    <row r="12" spans="1:5" s="25" customFormat="1" ht="12.75">
      <c r="A12" s="62"/>
      <c r="B12" s="112" t="s">
        <v>199</v>
      </c>
      <c r="C12" s="154">
        <v>48108</v>
      </c>
      <c r="D12" s="62" t="s">
        <v>177</v>
      </c>
      <c r="E12" s="62" t="s">
        <v>486</v>
      </c>
    </row>
    <row r="13" spans="1:5" s="25" customFormat="1" ht="12.75">
      <c r="A13" s="62"/>
      <c r="B13" s="112" t="s">
        <v>358</v>
      </c>
      <c r="C13" s="154">
        <v>61294</v>
      </c>
      <c r="D13" s="62" t="s">
        <v>179</v>
      </c>
      <c r="E13" s="62" t="s">
        <v>489</v>
      </c>
    </row>
    <row r="14" spans="1:5" s="25" customFormat="1" ht="12.75">
      <c r="A14" s="62"/>
      <c r="B14" s="112" t="s">
        <v>203</v>
      </c>
      <c r="C14" s="154">
        <v>55000</v>
      </c>
      <c r="D14" s="62" t="s">
        <v>210</v>
      </c>
      <c r="E14" s="62" t="s">
        <v>492</v>
      </c>
    </row>
    <row r="15" spans="1:5" s="25" customFormat="1" ht="12.75">
      <c r="A15" s="62"/>
      <c r="B15" s="112" t="s">
        <v>161</v>
      </c>
      <c r="C15" s="154">
        <v>64335</v>
      </c>
      <c r="D15" s="62" t="s">
        <v>361</v>
      </c>
      <c r="E15" s="62" t="s">
        <v>507</v>
      </c>
    </row>
    <row r="16" spans="1:5" s="25" customFormat="1" ht="12.75">
      <c r="A16" s="62"/>
      <c r="B16" s="112" t="s">
        <v>199</v>
      </c>
      <c r="C16" s="154">
        <v>53261</v>
      </c>
      <c r="D16" s="62" t="s">
        <v>179</v>
      </c>
      <c r="E16" s="62" t="s">
        <v>508</v>
      </c>
    </row>
    <row r="17" spans="1:5" s="25" customFormat="1" ht="12.75">
      <c r="A17" s="62"/>
      <c r="B17" s="112" t="s">
        <v>161</v>
      </c>
      <c r="C17" s="154">
        <v>64335</v>
      </c>
      <c r="D17" s="62" t="s">
        <v>179</v>
      </c>
      <c r="E17" s="62" t="s">
        <v>369</v>
      </c>
    </row>
    <row r="18" spans="1:4" s="25" customFormat="1" ht="12.75">
      <c r="A18" s="104">
        <v>8</v>
      </c>
      <c r="B18" s="23" t="s">
        <v>84</v>
      </c>
      <c r="C18" s="29"/>
      <c r="D18" s="24">
        <v>583170</v>
      </c>
    </row>
    <row r="19" spans="3:4" s="25" customFormat="1" ht="12.75">
      <c r="C19" s="29"/>
      <c r="D19" s="29"/>
    </row>
    <row r="20" spans="3:4" s="25" customFormat="1" ht="12.75">
      <c r="C20" s="29"/>
      <c r="D20" s="29"/>
    </row>
    <row r="21" spans="2:5" s="25" customFormat="1" ht="12.75">
      <c r="B21" s="23" t="s">
        <v>83</v>
      </c>
      <c r="C21" s="24"/>
      <c r="D21" s="24"/>
      <c r="E21" s="23"/>
    </row>
    <row r="22" spans="2:5" s="25" customFormat="1" ht="12.75">
      <c r="B22" s="23"/>
      <c r="C22" s="24"/>
      <c r="D22" s="24"/>
      <c r="E22" s="23"/>
    </row>
    <row r="23" spans="2:4" s="25" customFormat="1" ht="12.75">
      <c r="B23" s="25" t="s">
        <v>26</v>
      </c>
      <c r="C23" s="4">
        <v>0</v>
      </c>
      <c r="D23" s="29"/>
    </row>
    <row r="24" spans="2:4" s="25" customFormat="1" ht="12.75">
      <c r="B24" s="25" t="s">
        <v>3</v>
      </c>
      <c r="C24" s="4">
        <v>0</v>
      </c>
      <c r="D24" s="29"/>
    </row>
    <row r="25" spans="2:4" s="25" customFormat="1" ht="12.75">
      <c r="B25" s="62" t="s">
        <v>111</v>
      </c>
      <c r="C25" s="4">
        <v>0</v>
      </c>
      <c r="D25" s="29"/>
    </row>
    <row r="26" spans="2:5" s="25" customFormat="1" ht="12.75">
      <c r="B26" s="23" t="s">
        <v>2</v>
      </c>
      <c r="C26" s="24"/>
      <c r="D26" s="24">
        <v>0</v>
      </c>
      <c r="E26" s="23"/>
    </row>
    <row r="27" spans="3:4" s="25" customFormat="1" ht="12.75">
      <c r="C27" s="29"/>
      <c r="D27" s="29"/>
    </row>
    <row r="28" spans="2:4" s="25" customFormat="1" ht="12.75">
      <c r="B28" s="23" t="s">
        <v>86</v>
      </c>
      <c r="C28" s="29"/>
      <c r="D28" s="24">
        <v>583170</v>
      </c>
    </row>
    <row r="29" spans="2:4" s="25" customFormat="1" ht="12.75">
      <c r="B29" s="23"/>
      <c r="C29" s="29"/>
      <c r="D29" s="24"/>
    </row>
    <row r="30" spans="2:5" s="25" customFormat="1" ht="12.75">
      <c r="B30" s="23" t="s">
        <v>101</v>
      </c>
      <c r="C30" s="24"/>
      <c r="D30" s="24">
        <v>34462</v>
      </c>
      <c r="E30" s="23"/>
    </row>
    <row r="31" spans="3:4" s="25" customFormat="1" ht="12.75">
      <c r="C31" s="29"/>
      <c r="D31" s="29"/>
    </row>
    <row r="32" spans="2:4" s="25" customFormat="1" ht="12.75">
      <c r="B32" s="23" t="s">
        <v>87</v>
      </c>
      <c r="C32" s="29"/>
      <c r="D32" s="28">
        <v>584556</v>
      </c>
    </row>
    <row r="33" spans="2:4" s="25" customFormat="1" ht="12.75">
      <c r="B33" s="23"/>
      <c r="C33" s="29"/>
      <c r="D33" s="28"/>
    </row>
    <row r="34" spans="3:4" s="25" customFormat="1" ht="12.75">
      <c r="C34" s="29"/>
      <c r="D34" s="29"/>
    </row>
    <row r="35" s="25" customFormat="1" ht="12.75"/>
    <row r="36" s="25" customFormat="1" ht="12.75" hidden="1">
      <c r="B36" s="23" t="s">
        <v>93</v>
      </c>
    </row>
    <row r="37" spans="2:5" s="25" customFormat="1" ht="12.75" hidden="1">
      <c r="B37" s="25" t="s">
        <v>96</v>
      </c>
      <c r="C37" s="29">
        <v>-40404</v>
      </c>
      <c r="E37" s="25" t="s">
        <v>97</v>
      </c>
    </row>
    <row r="38" spans="3:5" s="25" customFormat="1" ht="12.75" hidden="1">
      <c r="C38" s="29">
        <v>42000</v>
      </c>
      <c r="E38" s="25" t="s">
        <v>94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&amp;C&amp;T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1.140625" style="0" customWidth="1"/>
    <col min="3" max="3" width="9.28125" style="0" bestFit="1" customWidth="1"/>
    <col min="4" max="4" width="11.8515625" style="0" customWidth="1"/>
    <col min="5" max="5" width="40.140625" style="0" customWidth="1"/>
  </cols>
  <sheetData>
    <row r="3" ht="12.75">
      <c r="B3" s="3" t="s">
        <v>98</v>
      </c>
    </row>
    <row r="6" spans="2:5" ht="12.75">
      <c r="B6" s="3" t="s">
        <v>81</v>
      </c>
      <c r="C6" s="6"/>
      <c r="D6" s="6"/>
      <c r="E6" s="3"/>
    </row>
    <row r="7" spans="3:4" ht="12.75">
      <c r="C7" s="2"/>
      <c r="D7" s="2"/>
    </row>
    <row r="8" spans="2:5" ht="12.75">
      <c r="B8" s="3"/>
      <c r="C8" s="7" t="s">
        <v>16</v>
      </c>
      <c r="D8" s="19" t="s">
        <v>29</v>
      </c>
      <c r="E8" s="3" t="s">
        <v>82</v>
      </c>
    </row>
    <row r="9" spans="2:5" ht="12.75">
      <c r="B9" s="3"/>
      <c r="C9" s="7"/>
      <c r="D9" s="19"/>
      <c r="E9" s="3"/>
    </row>
    <row r="10" spans="2:4" s="8" customFormat="1" ht="12.75">
      <c r="B10" s="27"/>
      <c r="C10" s="5"/>
      <c r="D10" s="13"/>
    </row>
    <row r="11" spans="1:4" ht="12.75">
      <c r="A11" s="103">
        <f>COUNTA(D10:D10)</f>
        <v>0</v>
      </c>
      <c r="B11" s="3" t="s">
        <v>84</v>
      </c>
      <c r="C11" s="2"/>
      <c r="D11" s="6">
        <f>SUM(C10:C10)</f>
        <v>0</v>
      </c>
    </row>
    <row r="12" spans="1:4" ht="12.75">
      <c r="A12" s="3"/>
      <c r="B12" s="3"/>
      <c r="C12" s="2"/>
      <c r="D12" s="6"/>
    </row>
    <row r="13" spans="1:4" ht="12.75">
      <c r="A13" s="3"/>
      <c r="B13" s="3"/>
      <c r="C13" s="2"/>
      <c r="D13" s="6"/>
    </row>
    <row r="14" spans="1:4" ht="12.75">
      <c r="A14" s="3"/>
      <c r="B14" s="3" t="s">
        <v>83</v>
      </c>
      <c r="C14" s="2"/>
      <c r="D14" s="6"/>
    </row>
    <row r="15" spans="2:4" s="8" customFormat="1" ht="12.75">
      <c r="B15" s="8" t="s">
        <v>26</v>
      </c>
      <c r="C15" s="13">
        <v>0</v>
      </c>
      <c r="D15" s="13"/>
    </row>
    <row r="16" spans="2:4" s="8" customFormat="1" ht="12.75">
      <c r="B16" s="8" t="s">
        <v>3</v>
      </c>
      <c r="C16" s="13">
        <v>0</v>
      </c>
      <c r="D16" s="13"/>
    </row>
    <row r="17" spans="2:5" s="8" customFormat="1" ht="12.75">
      <c r="B17" s="8" t="s">
        <v>111</v>
      </c>
      <c r="C17" s="13"/>
      <c r="E17" s="13"/>
    </row>
    <row r="18" spans="2:4" s="8" customFormat="1" ht="12.75">
      <c r="B18" s="3" t="s">
        <v>2</v>
      </c>
      <c r="C18" s="6">
        <f>SUM(C15:C17)</f>
        <v>0</v>
      </c>
      <c r="D18" s="13"/>
    </row>
    <row r="19" spans="3:4" ht="12.75">
      <c r="C19" s="2"/>
      <c r="D19" s="2"/>
    </row>
    <row r="20" spans="2:4" ht="12.75">
      <c r="B20" s="3" t="s">
        <v>86</v>
      </c>
      <c r="C20" s="2"/>
      <c r="D20" s="6">
        <f>D11+C18</f>
        <v>0</v>
      </c>
    </row>
    <row r="21" spans="2:4" ht="12.75">
      <c r="B21" s="3"/>
      <c r="C21" s="2"/>
      <c r="D21" s="6"/>
    </row>
    <row r="22" spans="2:4" s="3" customFormat="1" ht="12.75">
      <c r="B22" s="3" t="s">
        <v>101</v>
      </c>
      <c r="C22" s="6"/>
      <c r="D22" s="6">
        <f>'Captured Pool Summary'!E12</f>
        <v>0</v>
      </c>
    </row>
    <row r="23" spans="3:4" ht="12.75">
      <c r="C23" s="2"/>
      <c r="D23" s="2"/>
    </row>
    <row r="24" spans="2:4" ht="12.75">
      <c r="B24" s="3" t="s">
        <v>87</v>
      </c>
      <c r="C24" s="2"/>
      <c r="D24" s="28">
        <f>'Captured Pool Summary'!D12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Footer>&amp;C&amp;T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5"/>
  <sheetViews>
    <sheetView zoomScalePageLayoutView="0" workbookViewId="0" topLeftCell="A1">
      <selection activeCell="A11" sqref="A11:D11"/>
    </sheetView>
  </sheetViews>
  <sheetFormatPr defaultColWidth="9.140625" defaultRowHeight="12.75"/>
  <cols>
    <col min="2" max="2" width="29.421875" style="0" bestFit="1" customWidth="1"/>
    <col min="3" max="3" width="9.28125" style="0" bestFit="1" customWidth="1"/>
    <col min="4" max="4" width="18.57421875" style="0" customWidth="1"/>
    <col min="5" max="5" width="18.57421875" style="0" bestFit="1" customWidth="1"/>
  </cols>
  <sheetData>
    <row r="4" ht="12.75">
      <c r="B4" s="3" t="s">
        <v>142</v>
      </c>
    </row>
    <row r="7" spans="2:5" ht="12.75">
      <c r="B7" s="3" t="s">
        <v>81</v>
      </c>
      <c r="C7" s="6"/>
      <c r="D7" s="6"/>
      <c r="E7" s="3"/>
    </row>
    <row r="8" spans="3:4" ht="12.75">
      <c r="C8" s="2"/>
      <c r="D8" s="2"/>
    </row>
    <row r="9" spans="2:5" ht="12.75">
      <c r="B9" s="3"/>
      <c r="C9" s="7" t="s">
        <v>16</v>
      </c>
      <c r="D9" s="19" t="s">
        <v>29</v>
      </c>
      <c r="E9" s="3" t="s">
        <v>82</v>
      </c>
    </row>
    <row r="10" spans="2:5" ht="12.75">
      <c r="B10" s="3"/>
      <c r="C10" s="7"/>
      <c r="D10" s="19"/>
      <c r="E10" s="8"/>
    </row>
    <row r="11" spans="1:4" ht="12.75">
      <c r="A11" s="103">
        <f>COUNTA(D10)</f>
        <v>0</v>
      </c>
      <c r="B11" s="3" t="s">
        <v>84</v>
      </c>
      <c r="C11" s="2"/>
      <c r="D11" s="6">
        <f>SUM(C10)</f>
        <v>0</v>
      </c>
    </row>
    <row r="12" spans="2:4" ht="12.75">
      <c r="B12" s="3"/>
      <c r="C12" s="2"/>
      <c r="D12" s="6"/>
    </row>
    <row r="13" spans="2:4" ht="12.75">
      <c r="B13" s="3"/>
      <c r="C13" s="2"/>
      <c r="D13" s="6"/>
    </row>
    <row r="14" spans="2:4" ht="12.75">
      <c r="B14" s="3" t="s">
        <v>83</v>
      </c>
      <c r="C14" s="2"/>
      <c r="D14" s="6"/>
    </row>
    <row r="15" spans="2:5" ht="12.75">
      <c r="B15" s="8" t="s">
        <v>26</v>
      </c>
      <c r="C15" s="13">
        <v>0</v>
      </c>
      <c r="D15" s="13"/>
      <c r="E15" s="8"/>
    </row>
    <row r="16" spans="2:5" ht="12.75">
      <c r="B16" s="8" t="s">
        <v>3</v>
      </c>
      <c r="C16" s="13">
        <v>0</v>
      </c>
      <c r="D16" s="13"/>
      <c r="E16" s="8"/>
    </row>
    <row r="17" spans="2:5" ht="12.75">
      <c r="B17" s="8" t="s">
        <v>111</v>
      </c>
      <c r="C17" s="13">
        <v>0</v>
      </c>
      <c r="D17" s="13"/>
      <c r="E17" s="8"/>
    </row>
    <row r="18" spans="2:5" ht="12.75">
      <c r="B18" s="8" t="s">
        <v>91</v>
      </c>
      <c r="C18" s="13">
        <v>0</v>
      </c>
      <c r="D18" s="13"/>
      <c r="E18" s="8"/>
    </row>
    <row r="19" spans="2:5" ht="12.75">
      <c r="B19" s="3" t="s">
        <v>2</v>
      </c>
      <c r="C19" s="6">
        <f>SUM(C15:C18)</f>
        <v>0</v>
      </c>
      <c r="D19" s="13"/>
      <c r="E19" s="8"/>
    </row>
    <row r="20" spans="3:4" ht="12.75">
      <c r="C20" s="2"/>
      <c r="D20" s="2"/>
    </row>
    <row r="21" spans="2:4" ht="12.75">
      <c r="B21" s="3" t="s">
        <v>86</v>
      </c>
      <c r="C21" s="2"/>
      <c r="D21" s="6">
        <f>D11+C19</f>
        <v>0</v>
      </c>
    </row>
    <row r="22" spans="2:4" ht="12.75">
      <c r="B22" s="3"/>
      <c r="C22" s="2"/>
      <c r="D22" s="6"/>
    </row>
    <row r="23" spans="2:5" ht="12.75">
      <c r="B23" s="3" t="s">
        <v>101</v>
      </c>
      <c r="C23" s="6"/>
      <c r="D23" s="6">
        <f>'Captured Pool Summary'!E14</f>
        <v>0</v>
      </c>
      <c r="E23" s="3"/>
    </row>
    <row r="24" spans="3:4" ht="12.75">
      <c r="C24" s="2"/>
      <c r="D24" s="2"/>
    </row>
    <row r="25" spans="2:4" ht="12.75">
      <c r="B25" s="3" t="s">
        <v>87</v>
      </c>
      <c r="C25" s="2"/>
      <c r="D25" s="28">
        <f>'Captured Pool Summary'!E14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7"/>
  <sheetViews>
    <sheetView zoomScalePageLayoutView="0" workbookViewId="0" topLeftCell="A4">
      <selection activeCell="E11" sqref="E11"/>
    </sheetView>
  </sheetViews>
  <sheetFormatPr defaultColWidth="9.140625" defaultRowHeight="12.75"/>
  <cols>
    <col min="2" max="2" width="31.140625" style="0" customWidth="1"/>
    <col min="3" max="3" width="12.57421875" style="0" customWidth="1"/>
    <col min="4" max="4" width="17.7109375" style="0" customWidth="1"/>
    <col min="5" max="5" width="39.28125" style="0" bestFit="1" customWidth="1"/>
  </cols>
  <sheetData>
    <row r="4" ht="12.75">
      <c r="B4" s="3" t="s">
        <v>143</v>
      </c>
    </row>
    <row r="7" spans="2:5" ht="12.75">
      <c r="B7" s="3" t="s">
        <v>81</v>
      </c>
      <c r="C7" s="6"/>
      <c r="D7" s="6"/>
      <c r="E7" s="3"/>
    </row>
    <row r="8" spans="3:4" ht="12.75">
      <c r="C8" s="2"/>
      <c r="D8" s="2"/>
    </row>
    <row r="9" spans="2:5" ht="12.75">
      <c r="B9" s="3"/>
      <c r="C9" s="7" t="s">
        <v>16</v>
      </c>
      <c r="D9" s="19" t="s">
        <v>29</v>
      </c>
      <c r="E9" s="3" t="s">
        <v>82</v>
      </c>
    </row>
    <row r="10" spans="2:5" ht="12.75">
      <c r="B10" s="8"/>
      <c r="C10" s="163">
        <v>47016</v>
      </c>
      <c r="D10" s="239" t="s">
        <v>351</v>
      </c>
      <c r="E10" s="62" t="s">
        <v>495</v>
      </c>
    </row>
    <row r="11" ht="12.75">
      <c r="B11" s="8"/>
    </row>
    <row r="12" spans="2:5" ht="12.75">
      <c r="B12" s="8"/>
      <c r="C12" s="163"/>
      <c r="D12" s="239"/>
      <c r="E12" s="62"/>
    </row>
    <row r="13" spans="1:5" ht="12.75">
      <c r="A13" s="103"/>
      <c r="B13" s="3" t="s">
        <v>84</v>
      </c>
      <c r="C13" s="2"/>
      <c r="D13" s="6">
        <v>47016</v>
      </c>
      <c r="E13" s="8"/>
    </row>
    <row r="14" spans="1:4" ht="12.75">
      <c r="A14" s="103">
        <v>3</v>
      </c>
      <c r="B14" s="3"/>
      <c r="C14" s="2"/>
      <c r="D14" s="6"/>
    </row>
    <row r="15" spans="2:4" ht="12.75">
      <c r="B15" s="3"/>
      <c r="C15" s="2"/>
      <c r="D15" s="6"/>
    </row>
    <row r="16" spans="2:4" ht="12.75">
      <c r="B16" s="3"/>
      <c r="C16" s="2"/>
      <c r="D16" s="6"/>
    </row>
    <row r="17" spans="2:4" ht="12.75">
      <c r="B17" s="3" t="s">
        <v>83</v>
      </c>
      <c r="C17" s="2"/>
      <c r="D17" s="6"/>
    </row>
    <row r="18" spans="2:5" ht="12.75">
      <c r="B18" s="8" t="s">
        <v>26</v>
      </c>
      <c r="C18" s="13">
        <v>0</v>
      </c>
      <c r="D18" s="13"/>
      <c r="E18" s="8"/>
    </row>
    <row r="19" spans="2:5" ht="12.75">
      <c r="B19" s="8" t="s">
        <v>3</v>
      </c>
      <c r="C19" s="13">
        <v>0</v>
      </c>
      <c r="D19" s="13"/>
      <c r="E19" s="8"/>
    </row>
    <row r="20" spans="2:5" ht="12.75">
      <c r="B20" s="8" t="s">
        <v>111</v>
      </c>
      <c r="C20" s="163">
        <v>5624</v>
      </c>
      <c r="D20" s="62" t="s">
        <v>353</v>
      </c>
      <c r="E20" s="62" t="s">
        <v>509</v>
      </c>
    </row>
    <row r="21" spans="2:5" ht="12.75">
      <c r="B21" s="3" t="s">
        <v>2</v>
      </c>
      <c r="C21" s="6">
        <v>5624</v>
      </c>
      <c r="D21" s="13"/>
      <c r="E21" s="8"/>
    </row>
    <row r="22" spans="3:4" ht="12.75">
      <c r="C22" s="2"/>
      <c r="D22" s="2"/>
    </row>
    <row r="23" spans="2:4" ht="12.75">
      <c r="B23" s="3" t="s">
        <v>86</v>
      </c>
      <c r="C23" s="2"/>
      <c r="D23" s="6">
        <v>52640</v>
      </c>
    </row>
    <row r="24" spans="2:4" ht="12.75">
      <c r="B24" s="3"/>
      <c r="C24" s="2"/>
      <c r="D24" s="6"/>
    </row>
    <row r="25" spans="2:5" ht="12.75">
      <c r="B25" s="3" t="s">
        <v>101</v>
      </c>
      <c r="C25" s="6"/>
      <c r="D25" s="6">
        <v>0</v>
      </c>
      <c r="E25" s="3"/>
    </row>
    <row r="26" spans="3:4" ht="12.75">
      <c r="C26" s="2"/>
      <c r="D26" s="2"/>
    </row>
    <row r="27" spans="2:4" ht="12.75">
      <c r="B27" s="3" t="s">
        <v>87</v>
      </c>
      <c r="C27" s="2"/>
      <c r="D27" s="28">
        <v>47016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2" max="2" width="31.00390625" style="0" customWidth="1"/>
    <col min="3" max="3" width="12.28125" style="2" customWidth="1"/>
    <col min="4" max="4" width="27.421875" style="0" customWidth="1"/>
  </cols>
  <sheetData>
    <row r="3" spans="2:3" s="25" customFormat="1" ht="12.75">
      <c r="B3" s="23" t="s">
        <v>102</v>
      </c>
      <c r="C3" s="29"/>
    </row>
    <row r="4" s="8" customFormat="1" ht="12.75">
      <c r="C4" s="32"/>
    </row>
    <row r="5" spans="1:3" s="8" customFormat="1" ht="13.5" thickBot="1">
      <c r="A5" s="103"/>
      <c r="B5" s="3" t="s">
        <v>415</v>
      </c>
      <c r="C5" s="32"/>
    </row>
    <row r="6" spans="1:4" s="8" customFormat="1" ht="13.5" thickTop="1">
      <c r="A6" s="103"/>
      <c r="B6" s="83" t="s">
        <v>204</v>
      </c>
      <c r="C6" s="89">
        <v>2497</v>
      </c>
      <c r="D6" s="83" t="s">
        <v>510</v>
      </c>
    </row>
    <row r="7" spans="2:4" s="3" customFormat="1" ht="12.75">
      <c r="B7" s="62" t="s">
        <v>179</v>
      </c>
      <c r="C7" s="154">
        <v>48851</v>
      </c>
      <c r="D7" s="62" t="s">
        <v>498</v>
      </c>
    </row>
    <row r="8" spans="2:3" s="3" customFormat="1" ht="12.75">
      <c r="B8" s="8" t="s">
        <v>139</v>
      </c>
      <c r="C8" s="13">
        <v>0</v>
      </c>
    </row>
    <row r="9" s="3" customFormat="1" ht="12.75">
      <c r="C9" s="6"/>
    </row>
    <row r="10" spans="1:3" s="3" customFormat="1" ht="12.75">
      <c r="A10" s="103">
        <v>1</v>
      </c>
      <c r="B10" s="3" t="s">
        <v>140</v>
      </c>
      <c r="C10" s="91">
        <v>51348</v>
      </c>
    </row>
    <row r="11" s="3" customFormat="1" ht="12.75">
      <c r="C11" s="6"/>
    </row>
    <row r="12" spans="1:3" s="8" customFormat="1" ht="12.75">
      <c r="A12" s="3"/>
      <c r="B12" s="3"/>
      <c r="C12" s="6"/>
    </row>
    <row r="13" spans="1:3" s="8" customFormat="1" ht="12.75">
      <c r="A13" s="3"/>
      <c r="B13" s="3" t="s">
        <v>87</v>
      </c>
      <c r="C13" s="48">
        <v>51348</v>
      </c>
    </row>
    <row r="14" spans="2:3" s="8" customFormat="1" ht="12.75">
      <c r="B14" s="3"/>
      <c r="C14" s="48"/>
    </row>
    <row r="15" ht="12.75">
      <c r="C15" s="47"/>
    </row>
    <row r="16" spans="2:3" s="3" customFormat="1" ht="12.75">
      <c r="B16" s="3" t="s">
        <v>101</v>
      </c>
      <c r="C16" s="6"/>
    </row>
    <row r="17" spans="2:3" s="3" customFormat="1" ht="12.75">
      <c r="B17" s="8" t="s">
        <v>148</v>
      </c>
      <c r="C17" s="13">
        <v>160890</v>
      </c>
    </row>
    <row r="18" spans="2:3" s="3" customFormat="1" ht="12.75">
      <c r="B18" s="8" t="s">
        <v>173</v>
      </c>
      <c r="C18" s="113">
        <v>0</v>
      </c>
    </row>
    <row r="19" spans="2:3" s="3" customFormat="1" ht="12.75">
      <c r="B19" s="8" t="s">
        <v>149</v>
      </c>
      <c r="C19" s="159">
        <v>-198073</v>
      </c>
    </row>
    <row r="20" spans="2:3" s="3" customFormat="1" ht="12.75">
      <c r="B20" s="3" t="s">
        <v>105</v>
      </c>
      <c r="C20" s="91">
        <v>-37183</v>
      </c>
    </row>
    <row r="21" s="3" customFormat="1" ht="12.75">
      <c r="C21" s="6"/>
    </row>
    <row r="22" spans="2:3" s="3" customFormat="1" ht="12.75">
      <c r="B22" s="3" t="s">
        <v>86</v>
      </c>
      <c r="C22" s="6">
        <v>65513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Footer>&amp;C&amp;T 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78" hidden="1" customWidth="1"/>
    <col min="4" max="4" width="22.57421875" style="0" customWidth="1"/>
    <col min="5" max="5" width="6.8515625" style="14" bestFit="1" customWidth="1"/>
    <col min="6" max="6" width="44.28125" style="0" customWidth="1"/>
    <col min="7" max="8" width="12.140625" style="278" customWidth="1"/>
    <col min="9" max="9" width="12.140625" style="279" customWidth="1"/>
    <col min="10" max="10" width="16.57421875" style="107" customWidth="1"/>
  </cols>
  <sheetData>
    <row r="1" spans="1:10" s="3" customFormat="1" ht="15.75">
      <c r="A1" s="82"/>
      <c r="B1" s="348" t="s">
        <v>462</v>
      </c>
      <c r="C1" s="349"/>
      <c r="D1" s="349"/>
      <c r="E1" s="349"/>
      <c r="F1" s="349"/>
      <c r="G1" s="349"/>
      <c r="H1" s="349"/>
      <c r="I1" s="349"/>
      <c r="J1" s="349"/>
    </row>
    <row r="2" spans="1:6" ht="15.75" thickBot="1">
      <c r="A2" s="17"/>
      <c r="B2" s="18"/>
      <c r="C2" s="277"/>
      <c r="D2" s="18"/>
      <c r="E2" s="18"/>
      <c r="F2" s="18" t="s">
        <v>424</v>
      </c>
    </row>
    <row r="3" spans="1:10" ht="13.5" thickTop="1">
      <c r="A3" s="69"/>
      <c r="B3" s="70"/>
      <c r="C3" s="71" t="s">
        <v>67</v>
      </c>
      <c r="D3" s="70"/>
      <c r="E3" s="72"/>
      <c r="F3" s="70"/>
      <c r="G3" s="280"/>
      <c r="H3" s="280"/>
      <c r="I3" s="281"/>
      <c r="J3" s="168"/>
    </row>
    <row r="4" spans="1:10" ht="12.75">
      <c r="A4" s="73"/>
      <c r="B4" s="25"/>
      <c r="C4" s="20" t="s">
        <v>16</v>
      </c>
      <c r="D4" s="25"/>
      <c r="E4" s="26"/>
      <c r="F4" s="25"/>
      <c r="G4" s="20" t="s">
        <v>120</v>
      </c>
      <c r="H4" s="20" t="s">
        <v>168</v>
      </c>
      <c r="I4" s="162" t="s">
        <v>169</v>
      </c>
      <c r="J4" s="169" t="s">
        <v>169</v>
      </c>
    </row>
    <row r="5" spans="1:10" ht="13.5" thickBot="1">
      <c r="A5" s="74"/>
      <c r="B5" s="21" t="s">
        <v>14</v>
      </c>
      <c r="C5" s="22" t="s">
        <v>68</v>
      </c>
      <c r="D5" s="21" t="s">
        <v>29</v>
      </c>
      <c r="E5" s="21" t="s">
        <v>69</v>
      </c>
      <c r="F5" s="21" t="s">
        <v>66</v>
      </c>
      <c r="G5" s="75" t="s">
        <v>16</v>
      </c>
      <c r="H5" s="75" t="s">
        <v>121</v>
      </c>
      <c r="I5" s="162"/>
      <c r="J5" s="170" t="s">
        <v>121</v>
      </c>
    </row>
    <row r="6" spans="1:10" ht="13.5" thickTop="1">
      <c r="A6" s="76" t="s">
        <v>123</v>
      </c>
      <c r="B6" s="77"/>
      <c r="C6" s="280"/>
      <c r="D6" s="77"/>
      <c r="E6" s="72"/>
      <c r="F6" s="77"/>
      <c r="G6" s="280"/>
      <c r="H6" s="280"/>
      <c r="I6" s="281"/>
      <c r="J6" s="171">
        <f>I6</f>
        <v>0</v>
      </c>
    </row>
    <row r="7" spans="1:10" s="187" customFormat="1" ht="12.75">
      <c r="A7" s="180"/>
      <c r="B7" s="181"/>
      <c r="C7" s="182"/>
      <c r="D7" s="180"/>
      <c r="E7" s="183"/>
      <c r="F7" s="184"/>
      <c r="G7" s="290"/>
      <c r="H7" s="182"/>
      <c r="I7" s="291"/>
      <c r="J7" s="276"/>
    </row>
    <row r="8" spans="1:10" ht="13.5" thickBot="1">
      <c r="A8" s="79"/>
      <c r="B8" s="78"/>
      <c r="C8" s="228" t="s">
        <v>265</v>
      </c>
      <c r="D8" s="79"/>
      <c r="E8" s="80"/>
      <c r="F8" s="79"/>
      <c r="G8" s="292"/>
      <c r="H8" s="292"/>
      <c r="I8" s="293"/>
      <c r="J8" s="173"/>
    </row>
    <row r="9" spans="1:10" s="97" customFormat="1" ht="13.5" thickTop="1">
      <c r="A9" s="85" t="s">
        <v>5</v>
      </c>
      <c r="B9" s="62"/>
      <c r="C9" s="284"/>
      <c r="D9" s="62"/>
      <c r="E9" s="87"/>
      <c r="F9" s="62"/>
      <c r="G9" s="284"/>
      <c r="H9" s="284"/>
      <c r="I9" s="285"/>
      <c r="J9" s="172"/>
    </row>
    <row r="10" spans="1:10" s="225" customFormat="1" ht="12.75">
      <c r="A10" s="222"/>
      <c r="B10" s="222" t="s">
        <v>387</v>
      </c>
      <c r="C10" s="223"/>
      <c r="D10" s="231" t="s">
        <v>388</v>
      </c>
      <c r="E10" s="224">
        <v>0</v>
      </c>
      <c r="F10" s="227" t="s">
        <v>421</v>
      </c>
      <c r="G10" s="223">
        <v>60000</v>
      </c>
      <c r="H10" s="223">
        <v>60000</v>
      </c>
      <c r="I10" s="226">
        <f>Requests!I66</f>
        <v>65000</v>
      </c>
      <c r="J10" s="216">
        <f>I10</f>
        <v>65000</v>
      </c>
    </row>
    <row r="11" spans="1:10" s="217" customFormat="1" ht="12.75">
      <c r="A11" s="211"/>
      <c r="B11" s="231" t="s">
        <v>299</v>
      </c>
      <c r="C11" s="294">
        <v>53850</v>
      </c>
      <c r="D11" s="212" t="s">
        <v>179</v>
      </c>
      <c r="E11" s="214">
        <v>2</v>
      </c>
      <c r="F11" s="227" t="s">
        <v>300</v>
      </c>
      <c r="G11" s="294">
        <v>53850</v>
      </c>
      <c r="H11" s="223">
        <f>H10+G11</f>
        <v>113850</v>
      </c>
      <c r="I11" s="215">
        <v>53850</v>
      </c>
      <c r="J11" s="216">
        <f>J10+I11</f>
        <v>118850</v>
      </c>
    </row>
    <row r="12" spans="1:10" s="217" customFormat="1" ht="12.75">
      <c r="A12" s="211"/>
      <c r="B12" s="231" t="s">
        <v>201</v>
      </c>
      <c r="C12" s="294">
        <v>65314</v>
      </c>
      <c r="D12" s="212" t="s">
        <v>301</v>
      </c>
      <c r="E12" s="214">
        <v>4</v>
      </c>
      <c r="F12" s="212" t="s">
        <v>302</v>
      </c>
      <c r="G12" s="294">
        <v>65314</v>
      </c>
      <c r="H12" s="223">
        <f>H11+G12</f>
        <v>179164</v>
      </c>
      <c r="I12" s="295"/>
      <c r="J12" s="216">
        <f>J11+I12</f>
        <v>118850</v>
      </c>
    </row>
    <row r="13" spans="1:10" s="217" customFormat="1" ht="12.75">
      <c r="A13" s="211"/>
      <c r="B13" s="231" t="s">
        <v>1</v>
      </c>
      <c r="C13" s="294">
        <v>60382</v>
      </c>
      <c r="D13" s="212" t="s">
        <v>179</v>
      </c>
      <c r="E13" s="214">
        <v>5</v>
      </c>
      <c r="F13" s="212" t="s">
        <v>303</v>
      </c>
      <c r="G13" s="294">
        <v>60382</v>
      </c>
      <c r="H13" s="223">
        <f>H12+G13</f>
        <v>239546</v>
      </c>
      <c r="I13" s="215">
        <v>60142</v>
      </c>
      <c r="J13" s="216">
        <f>J12+I13</f>
        <v>178992</v>
      </c>
    </row>
    <row r="14" spans="1:10" s="187" customFormat="1" ht="12.75">
      <c r="A14" s="180"/>
      <c r="B14" s="181" t="s">
        <v>122</v>
      </c>
      <c r="C14" s="182">
        <f>SUM(C9:C13)</f>
        <v>179546</v>
      </c>
      <c r="D14" s="180"/>
      <c r="E14" s="183">
        <f>COUNT(E10:E13)</f>
        <v>4</v>
      </c>
      <c r="F14" s="184"/>
      <c r="G14" s="290"/>
      <c r="H14" s="305">
        <f>H13+G14</f>
        <v>239546</v>
      </c>
      <c r="I14" s="291"/>
      <c r="J14" s="184">
        <f>J13+I14</f>
        <v>178992</v>
      </c>
    </row>
    <row r="15" spans="1:10" ht="13.5" thickBot="1">
      <c r="A15" s="79"/>
      <c r="B15" s="78"/>
      <c r="C15" s="22"/>
      <c r="D15" s="79"/>
      <c r="E15" s="80"/>
      <c r="F15" s="79"/>
      <c r="G15" s="292"/>
      <c r="H15" s="292"/>
      <c r="I15" s="293"/>
      <c r="J15" s="173"/>
    </row>
    <row r="16" spans="1:10" ht="13.5" thickTop="1">
      <c r="A16" s="76" t="s">
        <v>124</v>
      </c>
      <c r="B16" s="77"/>
      <c r="C16" s="280"/>
      <c r="D16" s="77"/>
      <c r="E16" s="72"/>
      <c r="F16" s="77"/>
      <c r="G16" s="280"/>
      <c r="H16" s="280"/>
      <c r="I16" s="281"/>
      <c r="J16" s="171">
        <f>I16</f>
        <v>0</v>
      </c>
    </row>
    <row r="17" spans="2:10" s="217" customFormat="1" ht="12.75">
      <c r="B17" s="212" t="s">
        <v>188</v>
      </c>
      <c r="C17" s="296">
        <v>90000</v>
      </c>
      <c r="D17" s="217" t="s">
        <v>338</v>
      </c>
      <c r="E17" s="219">
        <v>1</v>
      </c>
      <c r="F17" s="217" t="s">
        <v>322</v>
      </c>
      <c r="G17" s="296">
        <v>90000</v>
      </c>
      <c r="H17" s="296">
        <f>G17</f>
        <v>90000</v>
      </c>
      <c r="I17" s="220">
        <v>90000</v>
      </c>
      <c r="J17" s="216">
        <v>90000</v>
      </c>
    </row>
    <row r="18" spans="1:10" s="217" customFormat="1" ht="12.75">
      <c r="A18" s="211"/>
      <c r="B18" s="212" t="s">
        <v>323</v>
      </c>
      <c r="C18" s="294">
        <v>100000</v>
      </c>
      <c r="D18" s="212" t="s">
        <v>338</v>
      </c>
      <c r="E18" s="214">
        <v>2</v>
      </c>
      <c r="F18" s="212" t="s">
        <v>324</v>
      </c>
      <c r="G18" s="294">
        <v>100000</v>
      </c>
      <c r="H18" s="294">
        <f aca="true" t="shared" si="0" ref="H18:H26">H17+G18</f>
        <v>190000</v>
      </c>
      <c r="I18" s="215">
        <v>100000</v>
      </c>
      <c r="J18" s="216">
        <f aca="true" t="shared" si="1" ref="J18:J26">J17+I18</f>
        <v>190000</v>
      </c>
    </row>
    <row r="19" spans="1:10" s="217" customFormat="1" ht="12.75">
      <c r="A19" s="211"/>
      <c r="B19" s="212" t="s">
        <v>188</v>
      </c>
      <c r="C19" s="294">
        <v>88000</v>
      </c>
      <c r="D19" s="212" t="s">
        <v>338</v>
      </c>
      <c r="E19" s="214">
        <v>3</v>
      </c>
      <c r="F19" s="212" t="s">
        <v>325</v>
      </c>
      <c r="G19" s="294">
        <v>88000</v>
      </c>
      <c r="H19" s="294">
        <f t="shared" si="0"/>
        <v>278000</v>
      </c>
      <c r="I19" s="295"/>
      <c r="J19" s="216">
        <f t="shared" si="1"/>
        <v>190000</v>
      </c>
    </row>
    <row r="20" spans="1:10" s="217" customFormat="1" ht="12.75">
      <c r="A20" s="211"/>
      <c r="B20" s="212" t="s">
        <v>323</v>
      </c>
      <c r="C20" s="294">
        <v>75000</v>
      </c>
      <c r="D20" s="212" t="s">
        <v>338</v>
      </c>
      <c r="E20" s="214">
        <v>4</v>
      </c>
      <c r="F20" s="212" t="s">
        <v>326</v>
      </c>
      <c r="G20" s="294">
        <v>75000</v>
      </c>
      <c r="H20" s="294">
        <f t="shared" si="0"/>
        <v>353000</v>
      </c>
      <c r="I20" s="295"/>
      <c r="J20" s="216">
        <f t="shared" si="1"/>
        <v>190000</v>
      </c>
    </row>
    <row r="21" spans="1:10" s="217" customFormat="1" ht="12.75">
      <c r="A21" s="211"/>
      <c r="B21" s="212" t="s">
        <v>188</v>
      </c>
      <c r="C21" s="294">
        <v>90000</v>
      </c>
      <c r="D21" s="212" t="s">
        <v>338</v>
      </c>
      <c r="E21" s="214">
        <v>5</v>
      </c>
      <c r="F21" s="212" t="s">
        <v>327</v>
      </c>
      <c r="G21" s="294">
        <v>90000</v>
      </c>
      <c r="H21" s="294">
        <f t="shared" si="0"/>
        <v>443000</v>
      </c>
      <c r="I21" s="295"/>
      <c r="J21" s="216">
        <f t="shared" si="1"/>
        <v>190000</v>
      </c>
    </row>
    <row r="22" spans="1:10" s="217" customFormat="1" ht="12.75">
      <c r="A22" s="211"/>
      <c r="B22" s="212" t="s">
        <v>17</v>
      </c>
      <c r="C22" s="294">
        <v>100000</v>
      </c>
      <c r="D22" s="212" t="s">
        <v>339</v>
      </c>
      <c r="E22" s="214">
        <v>6</v>
      </c>
      <c r="F22" s="212" t="s">
        <v>328</v>
      </c>
      <c r="G22" s="294">
        <v>100000</v>
      </c>
      <c r="H22" s="294">
        <f t="shared" si="0"/>
        <v>543000</v>
      </c>
      <c r="I22" s="295"/>
      <c r="J22" s="216">
        <f t="shared" si="1"/>
        <v>190000</v>
      </c>
    </row>
    <row r="23" spans="1:10" s="217" customFormat="1" ht="12.75">
      <c r="A23" s="211"/>
      <c r="B23" s="212" t="s">
        <v>188</v>
      </c>
      <c r="C23" s="294">
        <v>75000</v>
      </c>
      <c r="D23" s="217" t="s">
        <v>338</v>
      </c>
      <c r="E23" s="214">
        <v>10</v>
      </c>
      <c r="F23" s="212" t="s">
        <v>329</v>
      </c>
      <c r="G23" s="294">
        <v>75000</v>
      </c>
      <c r="H23" s="294">
        <f t="shared" si="0"/>
        <v>618000</v>
      </c>
      <c r="I23" s="295"/>
      <c r="J23" s="216">
        <f t="shared" si="1"/>
        <v>190000</v>
      </c>
    </row>
    <row r="24" spans="1:10" s="217" customFormat="1" ht="12.75">
      <c r="A24" s="211"/>
      <c r="B24" s="212" t="s">
        <v>188</v>
      </c>
      <c r="C24" s="294">
        <v>65000</v>
      </c>
      <c r="D24" s="217" t="s">
        <v>338</v>
      </c>
      <c r="E24" s="214">
        <v>11</v>
      </c>
      <c r="F24" s="212" t="s">
        <v>394</v>
      </c>
      <c r="G24" s="294">
        <v>65000</v>
      </c>
      <c r="H24" s="294">
        <f t="shared" si="0"/>
        <v>683000</v>
      </c>
      <c r="I24" s="295"/>
      <c r="J24" s="216">
        <f t="shared" si="1"/>
        <v>190000</v>
      </c>
    </row>
    <row r="25" spans="1:10" s="217" customFormat="1" ht="12.75">
      <c r="A25" s="211"/>
      <c r="B25" s="212" t="s">
        <v>188</v>
      </c>
      <c r="C25" s="294">
        <v>95000</v>
      </c>
      <c r="D25" s="217" t="s">
        <v>338</v>
      </c>
      <c r="E25" s="214">
        <v>12</v>
      </c>
      <c r="F25" s="212" t="s">
        <v>330</v>
      </c>
      <c r="G25" s="294">
        <v>95000</v>
      </c>
      <c r="H25" s="294">
        <f t="shared" si="0"/>
        <v>778000</v>
      </c>
      <c r="I25" s="295"/>
      <c r="J25" s="216">
        <f t="shared" si="1"/>
        <v>190000</v>
      </c>
    </row>
    <row r="26" spans="1:10" s="187" customFormat="1" ht="12.75">
      <c r="A26" s="180"/>
      <c r="B26" s="181" t="s">
        <v>72</v>
      </c>
      <c r="C26" s="182">
        <f>SUM(C16:C25)</f>
        <v>778000</v>
      </c>
      <c r="D26" s="180"/>
      <c r="E26" s="183">
        <f>COUNT(E17:E25)</f>
        <v>9</v>
      </c>
      <c r="F26" s="184"/>
      <c r="G26" s="290"/>
      <c r="H26" s="290">
        <f t="shared" si="0"/>
        <v>778000</v>
      </c>
      <c r="I26" s="291"/>
      <c r="J26" s="184">
        <f t="shared" si="1"/>
        <v>190000</v>
      </c>
    </row>
    <row r="27" spans="1:10" ht="13.5" thickBot="1">
      <c r="A27" s="79"/>
      <c r="B27" s="78"/>
      <c r="C27" s="22"/>
      <c r="D27" s="79"/>
      <c r="E27" s="80"/>
      <c r="F27" s="79"/>
      <c r="G27" s="292"/>
      <c r="H27" s="292"/>
      <c r="I27" s="293"/>
      <c r="J27" s="173"/>
    </row>
    <row r="28" spans="1:10" ht="13.5" thickTop="1">
      <c r="A28" s="76" t="s">
        <v>125</v>
      </c>
      <c r="B28" s="77"/>
      <c r="C28" s="280">
        <v>-55908</v>
      </c>
      <c r="D28" s="77"/>
      <c r="E28" s="72"/>
      <c r="F28" s="77"/>
      <c r="G28" s="280"/>
      <c r="H28" s="280"/>
      <c r="I28" s="283"/>
      <c r="J28" s="171"/>
    </row>
    <row r="29" spans="1:10" s="217" customFormat="1" ht="12.75">
      <c r="A29" s="221"/>
      <c r="B29" s="212" t="s">
        <v>191</v>
      </c>
      <c r="C29" s="294">
        <v>55000</v>
      </c>
      <c r="D29" s="212" t="s">
        <v>179</v>
      </c>
      <c r="E29" s="214">
        <v>2</v>
      </c>
      <c r="F29" s="212" t="s">
        <v>233</v>
      </c>
      <c r="G29" s="294">
        <v>55000</v>
      </c>
      <c r="H29" s="294">
        <v>55000</v>
      </c>
      <c r="I29" s="295">
        <f>Requests!I113</f>
        <v>55000</v>
      </c>
      <c r="J29" s="216">
        <v>55000</v>
      </c>
    </row>
    <row r="30" spans="1:10" s="217" customFormat="1" ht="12.75">
      <c r="A30" s="211"/>
      <c r="B30" s="212" t="s">
        <v>206</v>
      </c>
      <c r="C30" s="294">
        <v>49008</v>
      </c>
      <c r="D30" s="212" t="s">
        <v>210</v>
      </c>
      <c r="E30" s="214">
        <v>3</v>
      </c>
      <c r="F30" s="212" t="s">
        <v>236</v>
      </c>
      <c r="G30" s="294">
        <v>49008</v>
      </c>
      <c r="H30" s="294">
        <f>H29+G30</f>
        <v>104008</v>
      </c>
      <c r="I30" s="295">
        <f>Requests!I114</f>
        <v>49008</v>
      </c>
      <c r="J30" s="216">
        <f>J29+I30</f>
        <v>104008</v>
      </c>
    </row>
    <row r="31" spans="1:10" s="217" customFormat="1" ht="12.75">
      <c r="A31" s="211"/>
      <c r="B31" s="212" t="s">
        <v>224</v>
      </c>
      <c r="C31" s="294">
        <v>52872</v>
      </c>
      <c r="D31" s="212" t="s">
        <v>179</v>
      </c>
      <c r="E31" s="214">
        <v>4</v>
      </c>
      <c r="F31" s="212" t="s">
        <v>237</v>
      </c>
      <c r="G31" s="294">
        <v>52872</v>
      </c>
      <c r="H31" s="294">
        <f>H30+G31</f>
        <v>156880</v>
      </c>
      <c r="I31" s="295"/>
      <c r="J31" s="216">
        <f>J30+I31</f>
        <v>104008</v>
      </c>
    </row>
    <row r="32" spans="1:10" s="217" customFormat="1" ht="12.75">
      <c r="A32" s="211"/>
      <c r="B32" s="212" t="s">
        <v>225</v>
      </c>
      <c r="C32" s="294">
        <v>56432</v>
      </c>
      <c r="D32" s="212" t="s">
        <v>179</v>
      </c>
      <c r="E32" s="214">
        <v>5</v>
      </c>
      <c r="F32" s="212" t="s">
        <v>234</v>
      </c>
      <c r="G32" s="294">
        <v>56432</v>
      </c>
      <c r="H32" s="294">
        <f>H31+G32</f>
        <v>213312</v>
      </c>
      <c r="I32" s="295"/>
      <c r="J32" s="216">
        <f>J31+I32</f>
        <v>104008</v>
      </c>
    </row>
    <row r="33" spans="2:10" s="217" customFormat="1" ht="12.75">
      <c r="B33" s="212" t="s">
        <v>189</v>
      </c>
      <c r="C33" s="296">
        <v>56875</v>
      </c>
      <c r="D33" s="212" t="s">
        <v>179</v>
      </c>
      <c r="E33" s="219">
        <v>6</v>
      </c>
      <c r="F33" s="212" t="s">
        <v>235</v>
      </c>
      <c r="G33" s="296">
        <v>56875</v>
      </c>
      <c r="H33" s="294">
        <f>H32+G33</f>
        <v>270187</v>
      </c>
      <c r="I33" s="297"/>
      <c r="J33" s="216">
        <f>J32+I33</f>
        <v>104008</v>
      </c>
    </row>
    <row r="34" spans="1:10" s="187" customFormat="1" ht="12.75">
      <c r="A34" s="180"/>
      <c r="B34" s="181" t="s">
        <v>73</v>
      </c>
      <c r="C34" s="182">
        <f>SUM(C28:C33)</f>
        <v>214279</v>
      </c>
      <c r="D34" s="180"/>
      <c r="E34" s="183">
        <f>COUNT(E28:E33)</f>
        <v>5</v>
      </c>
      <c r="F34" s="184"/>
      <c r="G34" s="290"/>
      <c r="H34" s="290">
        <f>H33+G34</f>
        <v>270187</v>
      </c>
      <c r="I34" s="291"/>
      <c r="J34" s="184">
        <f>J33+I34</f>
        <v>104008</v>
      </c>
    </row>
    <row r="35" spans="1:10" ht="13.5" thickBot="1">
      <c r="A35" s="79"/>
      <c r="B35" s="78"/>
      <c r="C35" s="22"/>
      <c r="D35" s="79"/>
      <c r="E35" s="21"/>
      <c r="F35" s="90"/>
      <c r="G35" s="292"/>
      <c r="H35" s="292"/>
      <c r="I35" s="293"/>
      <c r="J35" s="90"/>
    </row>
    <row r="36" spans="1:10" ht="13.5" thickTop="1">
      <c r="A36" s="76" t="s">
        <v>126</v>
      </c>
      <c r="B36" s="248"/>
      <c r="C36" s="280">
        <v>73140</v>
      </c>
      <c r="D36" s="77"/>
      <c r="E36" s="72"/>
      <c r="F36" s="77"/>
      <c r="G36" s="280"/>
      <c r="H36" s="280"/>
      <c r="I36" s="281"/>
      <c r="J36" s="171"/>
    </row>
    <row r="37" spans="1:10" s="225" customFormat="1" ht="14.25" customHeight="1">
      <c r="A37" s="222"/>
      <c r="B37" s="251" t="s">
        <v>239</v>
      </c>
      <c r="C37" s="223">
        <v>60000</v>
      </c>
      <c r="D37" s="222" t="s">
        <v>264</v>
      </c>
      <c r="E37" s="224">
        <v>6</v>
      </c>
      <c r="F37" s="225" t="s">
        <v>261</v>
      </c>
      <c r="G37" s="223">
        <v>60000</v>
      </c>
      <c r="H37" s="223">
        <v>60000</v>
      </c>
      <c r="I37" s="226"/>
      <c r="J37" s="216"/>
    </row>
    <row r="38" spans="1:10" s="225" customFormat="1" ht="12.75">
      <c r="A38" s="222"/>
      <c r="B38" s="251" t="s">
        <v>241</v>
      </c>
      <c r="C38" s="223">
        <v>80000</v>
      </c>
      <c r="D38" s="222" t="s">
        <v>263</v>
      </c>
      <c r="E38" s="224">
        <v>7</v>
      </c>
      <c r="F38" s="225" t="s">
        <v>262</v>
      </c>
      <c r="G38" s="223">
        <v>80000</v>
      </c>
      <c r="H38" s="223">
        <f>H37+G38</f>
        <v>140000</v>
      </c>
      <c r="I38" s="226">
        <f>Requests!I137</f>
        <v>80000</v>
      </c>
      <c r="J38" s="216">
        <v>80000</v>
      </c>
    </row>
    <row r="39" spans="1:10" s="187" customFormat="1" ht="12.75">
      <c r="A39" s="180"/>
      <c r="B39" s="181" t="s">
        <v>74</v>
      </c>
      <c r="C39" s="182">
        <f>SUM(C36:C38)</f>
        <v>213140</v>
      </c>
      <c r="D39" s="180"/>
      <c r="E39" s="183">
        <f>COUNT(E36:E38)</f>
        <v>2</v>
      </c>
      <c r="F39" s="184"/>
      <c r="G39" s="290"/>
      <c r="H39" s="305">
        <f>H38+G39</f>
        <v>140000</v>
      </c>
      <c r="I39" s="291"/>
      <c r="J39" s="184">
        <v>80000</v>
      </c>
    </row>
    <row r="40" spans="1:10" ht="13.5" thickBot="1">
      <c r="A40" s="79"/>
      <c r="B40" s="78"/>
      <c r="C40" s="22"/>
      <c r="D40" s="79"/>
      <c r="E40" s="80"/>
      <c r="F40" s="79"/>
      <c r="G40" s="292"/>
      <c r="H40" s="292"/>
      <c r="I40" s="293"/>
      <c r="J40" s="173"/>
    </row>
    <row r="41" spans="1:10" s="97" customFormat="1" ht="13.5" thickTop="1">
      <c r="A41" s="92" t="s">
        <v>127</v>
      </c>
      <c r="B41" s="143"/>
      <c r="C41" s="298">
        <v>77000</v>
      </c>
      <c r="D41" s="83"/>
      <c r="E41" s="93"/>
      <c r="F41" s="83"/>
      <c r="G41" s="298"/>
      <c r="H41" s="298"/>
      <c r="I41" s="299"/>
      <c r="J41" s="174"/>
    </row>
    <row r="42" spans="1:10" s="97" customFormat="1" ht="12.75">
      <c r="A42" s="85"/>
      <c r="B42" s="208"/>
      <c r="C42" s="284"/>
      <c r="D42" s="62"/>
      <c r="E42" s="87"/>
      <c r="F42" s="229"/>
      <c r="G42" s="284"/>
      <c r="H42" s="284"/>
      <c r="I42" s="285"/>
      <c r="J42" s="229"/>
    </row>
    <row r="43" spans="1:10" s="217" customFormat="1" ht="12.75">
      <c r="A43" s="211"/>
      <c r="B43" s="240" t="s">
        <v>362</v>
      </c>
      <c r="C43" s="294">
        <v>48000</v>
      </c>
      <c r="D43" s="212" t="s">
        <v>363</v>
      </c>
      <c r="E43" s="214">
        <v>7</v>
      </c>
      <c r="F43" s="212" t="s">
        <v>370</v>
      </c>
      <c r="G43" s="294">
        <v>48000</v>
      </c>
      <c r="H43" s="294">
        <f>H42+G43</f>
        <v>48000</v>
      </c>
      <c r="I43" s="295">
        <f>Requests!I166</f>
        <v>48000</v>
      </c>
      <c r="J43" s="227">
        <v>48000</v>
      </c>
    </row>
    <row r="44" spans="1:10" s="217" customFormat="1" ht="12.75">
      <c r="A44" s="211"/>
      <c r="B44" s="240" t="s">
        <v>203</v>
      </c>
      <c r="C44" s="294">
        <v>58596</v>
      </c>
      <c r="D44" s="212" t="s">
        <v>364</v>
      </c>
      <c r="E44" s="214">
        <v>7</v>
      </c>
      <c r="F44" s="212" t="s">
        <v>371</v>
      </c>
      <c r="G44" s="294">
        <v>58596</v>
      </c>
      <c r="H44" s="294">
        <f>H43+G44</f>
        <v>106596</v>
      </c>
      <c r="I44" s="295"/>
      <c r="J44" s="270"/>
    </row>
    <row r="45" spans="1:10" s="187" customFormat="1" ht="12.75">
      <c r="A45" s="180"/>
      <c r="B45" s="181" t="s">
        <v>75</v>
      </c>
      <c r="C45" s="182">
        <f>SUM(C41:C44)</f>
        <v>183596</v>
      </c>
      <c r="D45" s="180"/>
      <c r="E45" s="183">
        <f>COUNT(E41:E44)</f>
        <v>2</v>
      </c>
      <c r="F45" s="184"/>
      <c r="G45" s="290"/>
      <c r="H45" s="290"/>
      <c r="I45" s="291"/>
      <c r="J45" s="184">
        <v>48000</v>
      </c>
    </row>
    <row r="46" spans="1:10" ht="13.5" thickBot="1">
      <c r="A46" s="79"/>
      <c r="B46" s="78"/>
      <c r="C46" s="22"/>
      <c r="D46" s="79"/>
      <c r="E46" s="80"/>
      <c r="F46" s="79"/>
      <c r="G46" s="292"/>
      <c r="H46" s="282"/>
      <c r="I46" s="283"/>
      <c r="J46" s="155"/>
    </row>
    <row r="47" spans="1:10" ht="13.5" thickTop="1">
      <c r="A47" s="23" t="s">
        <v>135</v>
      </c>
      <c r="B47" s="239"/>
      <c r="C47" s="32">
        <v>47000</v>
      </c>
      <c r="D47" s="239"/>
      <c r="E47" s="94"/>
      <c r="F47" s="239"/>
      <c r="G47" s="282"/>
      <c r="H47" s="282"/>
      <c r="I47" s="283"/>
      <c r="J47" s="155">
        <f>I47</f>
        <v>0</v>
      </c>
    </row>
    <row r="48" spans="1:10" s="217" customFormat="1" ht="12.75">
      <c r="A48" s="211"/>
      <c r="B48" s="212" t="s">
        <v>352</v>
      </c>
      <c r="C48" s="223">
        <v>41000</v>
      </c>
      <c r="D48" s="212" t="s">
        <v>377</v>
      </c>
      <c r="E48" s="224">
        <v>1</v>
      </c>
      <c r="F48" s="231" t="s">
        <v>354</v>
      </c>
      <c r="G48" s="294">
        <v>41000</v>
      </c>
      <c r="H48" s="294">
        <v>41000</v>
      </c>
      <c r="I48" s="295">
        <f>Requests!I186</f>
        <v>0</v>
      </c>
      <c r="J48" s="216">
        <f>I48</f>
        <v>0</v>
      </c>
    </row>
    <row r="49" spans="1:10" s="217" customFormat="1" ht="12.75">
      <c r="A49" s="211"/>
      <c r="B49" s="231" t="s">
        <v>350</v>
      </c>
      <c r="C49" s="223">
        <v>47000</v>
      </c>
      <c r="D49" s="212" t="s">
        <v>377</v>
      </c>
      <c r="E49" s="224">
        <v>2</v>
      </c>
      <c r="F49" s="231" t="s">
        <v>355</v>
      </c>
      <c r="G49" s="294">
        <v>47000</v>
      </c>
      <c r="H49" s="294">
        <f>H48+G49</f>
        <v>88000</v>
      </c>
      <c r="I49" s="295"/>
      <c r="J49" s="216">
        <f>J48+I49</f>
        <v>0</v>
      </c>
    </row>
    <row r="50" spans="1:10" s="187" customFormat="1" ht="12.75">
      <c r="A50" s="180"/>
      <c r="B50" s="181" t="s">
        <v>136</v>
      </c>
      <c r="C50" s="182">
        <f>SUM(C47:C49)</f>
        <v>135000</v>
      </c>
      <c r="D50" s="180"/>
      <c r="E50" s="183">
        <f>COUNT(E47:E49)</f>
        <v>2</v>
      </c>
      <c r="F50" s="184"/>
      <c r="G50" s="290"/>
      <c r="H50" s="290"/>
      <c r="I50" s="291"/>
      <c r="J50" s="184">
        <f>J49+I50</f>
        <v>0</v>
      </c>
    </row>
    <row r="51" spans="1:10" ht="13.5" thickBot="1">
      <c r="A51" s="25"/>
      <c r="B51" s="23"/>
      <c r="C51" s="24"/>
      <c r="D51" s="25"/>
      <c r="E51" s="26"/>
      <c r="F51" s="25"/>
      <c r="G51" s="282"/>
      <c r="H51" s="282"/>
      <c r="I51" s="283"/>
      <c r="J51" s="155"/>
    </row>
    <row r="52" spans="1:10" s="97" customFormat="1" ht="13.5" thickTop="1">
      <c r="A52" s="92" t="s">
        <v>129</v>
      </c>
      <c r="B52" s="95"/>
      <c r="C52" s="96">
        <v>2496</v>
      </c>
      <c r="D52" s="83"/>
      <c r="E52" s="93"/>
      <c r="F52" s="83"/>
      <c r="G52" s="298"/>
      <c r="H52" s="298"/>
      <c r="I52" s="299"/>
      <c r="J52" s="174"/>
    </row>
    <row r="53" spans="1:10" s="217" customFormat="1" ht="12.75">
      <c r="A53" s="211"/>
      <c r="B53" s="222" t="s">
        <v>357</v>
      </c>
      <c r="C53" s="223">
        <v>53123</v>
      </c>
      <c r="D53" s="212" t="s">
        <v>338</v>
      </c>
      <c r="E53" s="214">
        <v>2</v>
      </c>
      <c r="F53" s="227" t="s">
        <v>381</v>
      </c>
      <c r="G53" s="294">
        <v>53123</v>
      </c>
      <c r="H53" s="294">
        <v>53123</v>
      </c>
      <c r="I53" s="295">
        <f>Requests!I193</f>
        <v>0</v>
      </c>
      <c r="J53" s="216">
        <f>I53</f>
        <v>0</v>
      </c>
    </row>
    <row r="54" spans="1:10" s="187" customFormat="1" ht="12.75">
      <c r="A54" s="181"/>
      <c r="B54" s="181" t="s">
        <v>130</v>
      </c>
      <c r="C54" s="182">
        <f>SUM(C52:C53)</f>
        <v>55619</v>
      </c>
      <c r="D54" s="180"/>
      <c r="E54" s="183">
        <f>COUNT(E52:E53)</f>
        <v>1</v>
      </c>
      <c r="F54" s="184"/>
      <c r="G54" s="290"/>
      <c r="H54" s="182"/>
      <c r="I54" s="291"/>
      <c r="J54" s="184">
        <f>SUBTOTAL(9,J53)</f>
        <v>0</v>
      </c>
    </row>
    <row r="55" spans="1:10" ht="13.5" thickBot="1">
      <c r="A55" s="79"/>
      <c r="B55" s="78"/>
      <c r="C55" s="22"/>
      <c r="D55" s="79"/>
      <c r="E55" s="80"/>
      <c r="F55" s="79"/>
      <c r="G55" s="292"/>
      <c r="H55" s="292"/>
      <c r="I55" s="293"/>
      <c r="J55" s="90"/>
    </row>
    <row r="56" spans="1:10" ht="14.25" thickBot="1" thickTop="1">
      <c r="A56" s="79"/>
      <c r="B56" s="78"/>
      <c r="C56" s="22"/>
      <c r="D56" s="79"/>
      <c r="E56" s="80"/>
      <c r="F56" s="90"/>
      <c r="G56" s="292"/>
      <c r="H56" s="292"/>
      <c r="I56" s="293"/>
      <c r="J56" s="173"/>
    </row>
    <row r="57" spans="1:10" ht="13.5" thickTop="1">
      <c r="A57" s="25"/>
      <c r="B57" s="25"/>
      <c r="C57" s="282"/>
      <c r="D57" s="25"/>
      <c r="E57" s="26"/>
      <c r="F57" s="25"/>
      <c r="G57" s="282"/>
      <c r="H57" s="282"/>
      <c r="I57" s="283"/>
      <c r="J57" s="155"/>
    </row>
    <row r="58" spans="1:10" s="187" customFormat="1" ht="13.5" thickBot="1">
      <c r="A58" s="188" t="s">
        <v>25</v>
      </c>
      <c r="B58" s="189"/>
      <c r="C58" s="190" t="e">
        <f>+#REF!+C45+C39+C34+C26+C14+C7</f>
        <v>#REF!</v>
      </c>
      <c r="D58" s="188"/>
      <c r="E58" s="191"/>
      <c r="F58" s="190">
        <f>700000</f>
        <v>700000</v>
      </c>
      <c r="G58" s="303"/>
      <c r="H58" s="303"/>
      <c r="I58" s="339">
        <f>COUNT(I9:I47)</f>
        <v>9</v>
      </c>
      <c r="J58" s="194">
        <f>J54+J50+J45+J39+J34+J26+J14</f>
        <v>601000</v>
      </c>
    </row>
    <row r="59" spans="1:10" ht="13.5" hidden="1" thickTop="1">
      <c r="A59" s="23"/>
      <c r="B59" s="25"/>
      <c r="C59" s="24"/>
      <c r="D59" s="23"/>
      <c r="E59" s="88"/>
      <c r="F59" s="24" t="s">
        <v>105</v>
      </c>
      <c r="G59" s="282"/>
      <c r="H59" s="282"/>
      <c r="I59" s="283"/>
      <c r="J59" s="177">
        <f>'Outreach+BOC'!C20</f>
        <v>-37183</v>
      </c>
    </row>
    <row r="60" spans="1:10" ht="12.75" hidden="1">
      <c r="A60" s="23"/>
      <c r="B60" s="25"/>
      <c r="C60" s="24"/>
      <c r="D60" s="23"/>
      <c r="E60" s="88"/>
      <c r="F60" s="24" t="s">
        <v>171</v>
      </c>
      <c r="G60" s="282"/>
      <c r="H60" s="282"/>
      <c r="I60" s="283"/>
      <c r="J60" s="177">
        <f>SUM(J58:J59)</f>
        <v>563817</v>
      </c>
    </row>
    <row r="61" spans="1:10" ht="12.75" hidden="1">
      <c r="A61" s="23"/>
      <c r="B61" s="25"/>
      <c r="C61" s="24"/>
      <c r="D61" s="23"/>
      <c r="E61" s="88"/>
      <c r="F61" s="24" t="s">
        <v>170</v>
      </c>
      <c r="G61" s="282"/>
      <c r="H61" s="282"/>
      <c r="I61" s="283"/>
      <c r="J61" s="177">
        <f>-F58</f>
        <v>-700000</v>
      </c>
    </row>
    <row r="62" spans="6:10" ht="12.75" hidden="1">
      <c r="F62" s="3" t="s">
        <v>172</v>
      </c>
      <c r="J62" s="157">
        <f>F58-J58-J59</f>
        <v>136183</v>
      </c>
    </row>
    <row r="63" spans="6:10" ht="13.5" thickTop="1">
      <c r="F63" s="209" t="s">
        <v>169</v>
      </c>
      <c r="J63" s="157">
        <v>700000</v>
      </c>
    </row>
    <row r="64" spans="6:10" ht="12.75">
      <c r="F64" s="209" t="s">
        <v>410</v>
      </c>
      <c r="J64" s="157">
        <v>100000</v>
      </c>
    </row>
    <row r="65" spans="6:10" ht="12.75">
      <c r="F65" s="209" t="s">
        <v>405</v>
      </c>
      <c r="J65" s="158">
        <f>J63-J64-J58</f>
        <v>-1000</v>
      </c>
    </row>
    <row r="67" ht="12.75">
      <c r="F67" s="209" t="s">
        <v>417</v>
      </c>
    </row>
    <row r="68" spans="6:7" ht="12.75">
      <c r="F68" s="100" t="s">
        <v>418</v>
      </c>
      <c r="G68" s="278">
        <v>138000</v>
      </c>
    </row>
    <row r="69" spans="6:7" ht="12.75">
      <c r="F69" s="100" t="s">
        <v>423</v>
      </c>
      <c r="G69" s="278">
        <v>64000</v>
      </c>
    </row>
    <row r="70" spans="6:7" ht="12.75">
      <c r="F70" s="100" t="s">
        <v>419</v>
      </c>
      <c r="G70" s="278">
        <v>100000</v>
      </c>
    </row>
    <row r="71" spans="6:7" ht="12.75">
      <c r="F71" s="8" t="s">
        <v>420</v>
      </c>
      <c r="G71" s="278">
        <v>150000</v>
      </c>
    </row>
    <row r="72" spans="6:7" ht="12.75">
      <c r="F72" s="8"/>
      <c r="G72" s="91">
        <f>SUM(G68:G71)</f>
        <v>452000</v>
      </c>
    </row>
    <row r="73" ht="12.75">
      <c r="F73" s="8"/>
    </row>
    <row r="74" ht="12.75">
      <c r="F74" s="8" t="s">
        <v>422</v>
      </c>
    </row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75" r:id="rId3"/>
  <headerFooter alignWithMargins="0">
    <oddFooter>&amp;C&amp;T   &amp;D</oddFooter>
  </headerFooter>
  <rowBreaks count="3" manualBreakCount="3">
    <brk id="8" max="9" man="1"/>
    <brk id="15" max="9" man="1"/>
    <brk id="35" max="9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B1" sqref="B1:J1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78" hidden="1" customWidth="1"/>
    <col min="4" max="4" width="22.57421875" style="0" customWidth="1"/>
    <col min="5" max="5" width="6.8515625" style="14" bestFit="1" customWidth="1"/>
    <col min="6" max="6" width="57.00390625" style="0" customWidth="1"/>
    <col min="7" max="8" width="12.140625" style="278" customWidth="1"/>
    <col min="9" max="9" width="12.140625" style="279" customWidth="1"/>
    <col min="10" max="10" width="16.57421875" style="107" customWidth="1"/>
  </cols>
  <sheetData>
    <row r="1" spans="1:10" s="3" customFormat="1" ht="15.75">
      <c r="A1" s="82"/>
      <c r="B1" s="348" t="s">
        <v>461</v>
      </c>
      <c r="C1" s="349"/>
      <c r="D1" s="349"/>
      <c r="E1" s="349"/>
      <c r="F1" s="349"/>
      <c r="G1" s="349"/>
      <c r="H1" s="349"/>
      <c r="I1" s="349"/>
      <c r="J1" s="349"/>
    </row>
    <row r="2" spans="1:6" ht="15.75" thickBot="1">
      <c r="A2" s="17"/>
      <c r="B2" s="18"/>
      <c r="C2" s="277"/>
      <c r="D2" s="18"/>
      <c r="E2" s="18"/>
      <c r="F2" s="18"/>
    </row>
    <row r="3" spans="1:10" ht="13.5" thickTop="1">
      <c r="A3" s="69"/>
      <c r="B3" s="70"/>
      <c r="C3" s="71" t="s">
        <v>67</v>
      </c>
      <c r="D3" s="70"/>
      <c r="E3" s="72"/>
      <c r="F3" s="70"/>
      <c r="G3" s="280"/>
      <c r="H3" s="280"/>
      <c r="I3" s="281"/>
      <c r="J3" s="168"/>
    </row>
    <row r="4" spans="1:10" ht="12.75">
      <c r="A4" s="73"/>
      <c r="B4" s="25"/>
      <c r="C4" s="20" t="s">
        <v>16</v>
      </c>
      <c r="D4" s="25"/>
      <c r="E4" s="26"/>
      <c r="F4" s="25"/>
      <c r="G4" s="20" t="s">
        <v>120</v>
      </c>
      <c r="H4" s="20" t="s">
        <v>168</v>
      </c>
      <c r="I4" s="162" t="s">
        <v>169</v>
      </c>
      <c r="J4" s="169" t="s">
        <v>169</v>
      </c>
    </row>
    <row r="5" spans="1:10" ht="13.5" thickBot="1">
      <c r="A5" s="74"/>
      <c r="B5" s="21" t="s">
        <v>14</v>
      </c>
      <c r="C5" s="22" t="s">
        <v>68</v>
      </c>
      <c r="D5" s="21" t="s">
        <v>29</v>
      </c>
      <c r="E5" s="21" t="s">
        <v>69</v>
      </c>
      <c r="F5" s="21" t="s">
        <v>66</v>
      </c>
      <c r="G5" s="75" t="s">
        <v>16</v>
      </c>
      <c r="H5" s="75" t="s">
        <v>121</v>
      </c>
      <c r="I5" s="162"/>
      <c r="J5" s="170" t="s">
        <v>121</v>
      </c>
    </row>
    <row r="6" spans="1:10" s="207" customFormat="1" ht="13.5" thickTop="1">
      <c r="A6" s="202"/>
      <c r="B6" s="203" t="s">
        <v>181</v>
      </c>
      <c r="C6" s="288">
        <v>79932</v>
      </c>
      <c r="D6" s="203" t="s">
        <v>252</v>
      </c>
      <c r="E6" s="205">
        <v>10</v>
      </c>
      <c r="F6" s="203" t="s">
        <v>232</v>
      </c>
      <c r="G6" s="288">
        <v>89811</v>
      </c>
      <c r="H6" s="288">
        <f>0.89*G6</f>
        <v>79931.79000000001</v>
      </c>
      <c r="I6" s="289"/>
      <c r="J6" s="275"/>
    </row>
    <row r="7" spans="1:10" s="187" customFormat="1" ht="12.75">
      <c r="A7" s="180"/>
      <c r="B7" s="181" t="s">
        <v>71</v>
      </c>
      <c r="C7" s="182">
        <f>SUM(C6:C6)</f>
        <v>79932</v>
      </c>
      <c r="D7" s="180"/>
      <c r="E7" s="183">
        <f>COUNT(E6:E6)</f>
        <v>1</v>
      </c>
      <c r="F7" s="184"/>
      <c r="G7" s="290"/>
      <c r="H7" s="182"/>
      <c r="I7" s="291"/>
      <c r="J7" s="276">
        <f>J6+I7</f>
        <v>0</v>
      </c>
    </row>
    <row r="8" spans="1:10" ht="13.5" thickBot="1">
      <c r="A8" s="79"/>
      <c r="B8" s="78"/>
      <c r="C8" s="228" t="s">
        <v>265</v>
      </c>
      <c r="D8" s="79"/>
      <c r="E8" s="80"/>
      <c r="F8" s="79"/>
      <c r="G8" s="292"/>
      <c r="H8" s="292"/>
      <c r="I8" s="293"/>
      <c r="J8" s="173"/>
    </row>
    <row r="9" spans="1:10" s="97" customFormat="1" ht="13.5" thickTop="1">
      <c r="A9" s="85" t="s">
        <v>5</v>
      </c>
      <c r="B9" s="62"/>
      <c r="C9" s="284"/>
      <c r="D9" s="62"/>
      <c r="E9" s="87"/>
      <c r="F9" s="62"/>
      <c r="G9" s="284"/>
      <c r="H9" s="284"/>
      <c r="I9" s="285"/>
      <c r="J9" s="172"/>
    </row>
    <row r="10" spans="1:10" s="207" customFormat="1" ht="12.75">
      <c r="A10" s="202"/>
      <c r="B10" s="203" t="s">
        <v>314</v>
      </c>
      <c r="C10" s="288">
        <v>103513</v>
      </c>
      <c r="D10" s="203" t="s">
        <v>316</v>
      </c>
      <c r="E10" s="205">
        <v>1</v>
      </c>
      <c r="F10" s="203" t="s">
        <v>315</v>
      </c>
      <c r="G10" s="288">
        <v>103513</v>
      </c>
      <c r="H10" s="235">
        <v>103513</v>
      </c>
      <c r="I10" s="289">
        <f>Requests!I77</f>
        <v>103513</v>
      </c>
      <c r="J10" s="272">
        <v>103513</v>
      </c>
    </row>
    <row r="11" spans="1:10" s="207" customFormat="1" ht="12.75">
      <c r="A11" s="202"/>
      <c r="B11" s="203" t="s">
        <v>196</v>
      </c>
      <c r="C11" s="288">
        <v>99442</v>
      </c>
      <c r="D11" s="203" t="s">
        <v>316</v>
      </c>
      <c r="E11" s="205">
        <v>2</v>
      </c>
      <c r="F11" s="203" t="s">
        <v>317</v>
      </c>
      <c r="G11" s="288">
        <v>99442</v>
      </c>
      <c r="H11" s="235">
        <f>H10+G11</f>
        <v>202955</v>
      </c>
      <c r="I11" s="289">
        <f>Requests!I78</f>
        <v>99442</v>
      </c>
      <c r="J11" s="272">
        <f>J10+I11</f>
        <v>202955</v>
      </c>
    </row>
    <row r="12" spans="1:10" s="207" customFormat="1" ht="12.75">
      <c r="A12" s="202"/>
      <c r="B12" s="203" t="s">
        <v>165</v>
      </c>
      <c r="C12" s="288">
        <v>111008</v>
      </c>
      <c r="D12" s="203" t="s">
        <v>316</v>
      </c>
      <c r="E12" s="205">
        <v>3</v>
      </c>
      <c r="F12" s="203" t="s">
        <v>318</v>
      </c>
      <c r="G12" s="288">
        <v>111008</v>
      </c>
      <c r="H12" s="235">
        <f>H11+G12</f>
        <v>313963</v>
      </c>
      <c r="I12" s="289"/>
      <c r="J12" s="272">
        <f>J11+I12</f>
        <v>202955</v>
      </c>
    </row>
    <row r="13" spans="1:10" s="207" customFormat="1" ht="12.75">
      <c r="A13" s="202"/>
      <c r="B13" s="203" t="s">
        <v>319</v>
      </c>
      <c r="C13" s="288">
        <v>106431</v>
      </c>
      <c r="D13" s="203" t="s">
        <v>316</v>
      </c>
      <c r="E13" s="205">
        <v>4</v>
      </c>
      <c r="F13" s="203" t="s">
        <v>320</v>
      </c>
      <c r="G13" s="288">
        <v>106431</v>
      </c>
      <c r="H13" s="235">
        <f>H12+G13</f>
        <v>420394</v>
      </c>
      <c r="I13" s="289"/>
      <c r="J13" s="272">
        <f>J12+I13</f>
        <v>202955</v>
      </c>
    </row>
    <row r="14" spans="1:10" s="187" customFormat="1" ht="12.75">
      <c r="A14" s="180"/>
      <c r="B14" s="181" t="s">
        <v>122</v>
      </c>
      <c r="C14" s="182">
        <f>SUM(C9:C13)</f>
        <v>420394</v>
      </c>
      <c r="D14" s="180"/>
      <c r="E14" s="183">
        <f>COUNT(E10:E13)</f>
        <v>4</v>
      </c>
      <c r="F14" s="184"/>
      <c r="G14" s="290"/>
      <c r="H14" s="290"/>
      <c r="I14" s="291"/>
      <c r="J14" s="184">
        <f>J13+I14</f>
        <v>202955</v>
      </c>
    </row>
    <row r="15" spans="1:10" ht="13.5" thickBot="1">
      <c r="A15" s="79"/>
      <c r="B15" s="78"/>
      <c r="C15" s="22"/>
      <c r="D15" s="79"/>
      <c r="E15" s="80"/>
      <c r="F15" s="79"/>
      <c r="G15" s="292"/>
      <c r="H15" s="292"/>
      <c r="I15" s="293"/>
      <c r="J15" s="173"/>
    </row>
    <row r="16" spans="1:10" ht="13.5" thickTop="1">
      <c r="A16" s="76" t="s">
        <v>124</v>
      </c>
      <c r="B16" s="77"/>
      <c r="C16" s="280"/>
      <c r="D16" s="77"/>
      <c r="E16" s="72"/>
      <c r="F16" s="77"/>
      <c r="G16" s="280"/>
      <c r="H16" s="280"/>
      <c r="I16" s="281"/>
      <c r="J16" s="171">
        <f>I16</f>
        <v>0</v>
      </c>
    </row>
    <row r="17" spans="1:10" s="238" customFormat="1" ht="12.75">
      <c r="A17" s="202"/>
      <c r="B17" s="234" t="s">
        <v>323</v>
      </c>
      <c r="C17" s="235">
        <v>160000</v>
      </c>
      <c r="D17" s="234" t="s">
        <v>252</v>
      </c>
      <c r="E17" s="236">
        <v>13</v>
      </c>
      <c r="F17" s="234" t="s">
        <v>335</v>
      </c>
      <c r="G17" s="235">
        <v>160000</v>
      </c>
      <c r="H17" s="235">
        <v>160000</v>
      </c>
      <c r="I17" s="237">
        <f>Requests!I100</f>
        <v>160000</v>
      </c>
      <c r="J17" s="272">
        <v>160000</v>
      </c>
    </row>
    <row r="18" spans="1:10" s="238" customFormat="1" ht="12.75">
      <c r="A18" s="202"/>
      <c r="B18" s="234" t="s">
        <v>188</v>
      </c>
      <c r="C18" s="235">
        <v>160000</v>
      </c>
      <c r="D18" s="234" t="s">
        <v>252</v>
      </c>
      <c r="E18" s="236">
        <v>15</v>
      </c>
      <c r="F18" s="234" t="s">
        <v>336</v>
      </c>
      <c r="G18" s="235">
        <v>160000</v>
      </c>
      <c r="H18" s="235">
        <f>H17+G18</f>
        <v>320000</v>
      </c>
      <c r="I18" s="237"/>
      <c r="J18" s="272">
        <v>160000</v>
      </c>
    </row>
    <row r="19" spans="1:10" s="238" customFormat="1" ht="12.75">
      <c r="A19" s="202"/>
      <c r="B19" s="234" t="s">
        <v>17</v>
      </c>
      <c r="C19" s="235">
        <v>160000</v>
      </c>
      <c r="D19" s="234" t="s">
        <v>252</v>
      </c>
      <c r="E19" s="236">
        <v>16</v>
      </c>
      <c r="F19" s="234" t="s">
        <v>337</v>
      </c>
      <c r="G19" s="235">
        <v>160000</v>
      </c>
      <c r="H19" s="235">
        <f>H18+G19</f>
        <v>480000</v>
      </c>
      <c r="I19" s="237"/>
      <c r="J19" s="272">
        <v>160000</v>
      </c>
    </row>
    <row r="20" spans="1:10" s="187" customFormat="1" ht="12.75">
      <c r="A20" s="180"/>
      <c r="B20" s="181" t="s">
        <v>72</v>
      </c>
      <c r="C20" s="182">
        <f>SUM(C16:C19)</f>
        <v>480000</v>
      </c>
      <c r="D20" s="180"/>
      <c r="E20" s="183">
        <f>COUNT(E17:E19)</f>
        <v>3</v>
      </c>
      <c r="F20" s="184"/>
      <c r="G20" s="290"/>
      <c r="H20" s="290"/>
      <c r="I20" s="291"/>
      <c r="J20" s="184">
        <v>160000</v>
      </c>
    </row>
    <row r="21" spans="1:10" ht="13.5" thickBot="1">
      <c r="A21" s="79"/>
      <c r="B21" s="78"/>
      <c r="C21" s="22"/>
      <c r="D21" s="79"/>
      <c r="E21" s="80"/>
      <c r="F21" s="79"/>
      <c r="G21" s="292"/>
      <c r="H21" s="292"/>
      <c r="I21" s="293"/>
      <c r="J21" s="173"/>
    </row>
    <row r="22" spans="1:10" ht="13.5" thickTop="1">
      <c r="A22" s="76" t="s">
        <v>125</v>
      </c>
      <c r="B22" s="77"/>
      <c r="C22" s="280">
        <v>-55908</v>
      </c>
      <c r="D22" s="77"/>
      <c r="E22" s="72"/>
      <c r="F22" s="77"/>
      <c r="G22" s="280"/>
      <c r="H22" s="280"/>
      <c r="I22" s="283"/>
      <c r="J22" s="171"/>
    </row>
    <row r="23" spans="1:10" s="187" customFormat="1" ht="12.75">
      <c r="A23" s="180"/>
      <c r="B23" s="181" t="s">
        <v>73</v>
      </c>
      <c r="C23" s="182">
        <f>SUM(C22:C22)</f>
        <v>-55908</v>
      </c>
      <c r="D23" s="180"/>
      <c r="E23" s="183">
        <f>COUNT(E22:E22)</f>
        <v>0</v>
      </c>
      <c r="F23" s="184"/>
      <c r="G23" s="290"/>
      <c r="H23" s="182"/>
      <c r="I23" s="291"/>
      <c r="J23" s="184"/>
    </row>
    <row r="24" spans="1:10" ht="13.5" thickBot="1">
      <c r="A24" s="79"/>
      <c r="B24" s="78"/>
      <c r="C24" s="22"/>
      <c r="D24" s="79"/>
      <c r="E24" s="21"/>
      <c r="F24" s="90"/>
      <c r="G24" s="292"/>
      <c r="H24" s="292"/>
      <c r="I24" s="293"/>
      <c r="J24" s="90"/>
    </row>
    <row r="25" spans="1:10" ht="13.5" thickTop="1">
      <c r="A25" s="76" t="s">
        <v>126</v>
      </c>
      <c r="B25" s="248"/>
      <c r="C25" s="280">
        <v>73140</v>
      </c>
      <c r="D25" s="77"/>
      <c r="E25" s="72"/>
      <c r="F25" s="77"/>
      <c r="G25" s="280"/>
      <c r="H25" s="280"/>
      <c r="I25" s="281"/>
      <c r="J25" s="171">
        <f>I25</f>
        <v>0</v>
      </c>
    </row>
    <row r="26" spans="1:10" s="207" customFormat="1" ht="12.75">
      <c r="A26" s="202"/>
      <c r="B26" s="253" t="s">
        <v>241</v>
      </c>
      <c r="C26" s="288">
        <v>135000</v>
      </c>
      <c r="D26" s="203" t="s">
        <v>252</v>
      </c>
      <c r="E26" s="205">
        <v>1</v>
      </c>
      <c r="F26" s="207" t="s">
        <v>256</v>
      </c>
      <c r="G26" s="288">
        <v>135000</v>
      </c>
      <c r="H26" s="288">
        <v>135000</v>
      </c>
      <c r="I26" s="289">
        <f>Requests!I141</f>
        <v>135000</v>
      </c>
      <c r="J26" s="272">
        <v>135000</v>
      </c>
    </row>
    <row r="27" spans="1:10" s="207" customFormat="1" ht="12.75">
      <c r="A27" s="202"/>
      <c r="B27" s="253" t="s">
        <v>257</v>
      </c>
      <c r="C27" s="288">
        <v>120000</v>
      </c>
      <c r="D27" s="203" t="s">
        <v>252</v>
      </c>
      <c r="E27" s="205"/>
      <c r="F27" s="207" t="s">
        <v>359</v>
      </c>
      <c r="G27" s="288">
        <v>120000</v>
      </c>
      <c r="H27" s="288"/>
      <c r="I27" s="289"/>
      <c r="J27" s="272">
        <f>J26+I27</f>
        <v>135000</v>
      </c>
    </row>
    <row r="28" spans="1:10" s="207" customFormat="1" ht="12.75">
      <c r="A28" s="202"/>
      <c r="B28" s="253" t="s">
        <v>244</v>
      </c>
      <c r="C28" s="288">
        <v>130000</v>
      </c>
      <c r="D28" s="203" t="s">
        <v>252</v>
      </c>
      <c r="E28" s="205">
        <v>3</v>
      </c>
      <c r="F28" s="207" t="s">
        <v>258</v>
      </c>
      <c r="G28" s="288">
        <v>130000</v>
      </c>
      <c r="H28" s="288">
        <v>130000</v>
      </c>
      <c r="I28" s="289"/>
      <c r="J28" s="272">
        <f>J27+I28</f>
        <v>135000</v>
      </c>
    </row>
    <row r="29" spans="1:10" s="207" customFormat="1" ht="12.75">
      <c r="A29" s="202"/>
      <c r="B29" s="253" t="s">
        <v>248</v>
      </c>
      <c r="C29" s="288">
        <v>125000</v>
      </c>
      <c r="D29" s="203" t="s">
        <v>252</v>
      </c>
      <c r="E29" s="205"/>
      <c r="F29" s="207" t="s">
        <v>360</v>
      </c>
      <c r="G29" s="288">
        <v>125000</v>
      </c>
      <c r="H29" s="288"/>
      <c r="I29" s="289"/>
      <c r="J29" s="272">
        <f>J28+I29</f>
        <v>135000</v>
      </c>
    </row>
    <row r="30" spans="1:10" s="187" customFormat="1" ht="12.75">
      <c r="A30" s="180"/>
      <c r="B30" s="181" t="s">
        <v>74</v>
      </c>
      <c r="C30" s="182">
        <f>SUM(C25:C25)</f>
        <v>73140</v>
      </c>
      <c r="D30" s="180"/>
      <c r="E30" s="183">
        <f>COUNT(E25:E25)</f>
        <v>0</v>
      </c>
      <c r="F30" s="184"/>
      <c r="G30" s="290"/>
      <c r="H30" s="182"/>
      <c r="I30" s="291"/>
      <c r="J30" s="184">
        <f>J29+I30</f>
        <v>135000</v>
      </c>
    </row>
    <row r="31" spans="1:10" ht="13.5" thickBot="1">
      <c r="A31" s="79"/>
      <c r="B31" s="78"/>
      <c r="C31" s="22"/>
      <c r="D31" s="79"/>
      <c r="E31" s="80"/>
      <c r="F31" s="79"/>
      <c r="G31" s="292"/>
      <c r="H31" s="292"/>
      <c r="I31" s="293"/>
      <c r="J31" s="173"/>
    </row>
    <row r="32" spans="1:10" s="97" customFormat="1" ht="13.5" thickTop="1">
      <c r="A32" s="92" t="s">
        <v>127</v>
      </c>
      <c r="B32" s="143"/>
      <c r="C32" s="298">
        <v>77000</v>
      </c>
      <c r="D32" s="83"/>
      <c r="E32" s="93"/>
      <c r="F32" s="83"/>
      <c r="G32" s="298"/>
      <c r="H32" s="298"/>
      <c r="I32" s="299"/>
      <c r="J32" s="174">
        <f>I32</f>
        <v>0</v>
      </c>
    </row>
    <row r="33" spans="1:10" s="187" customFormat="1" ht="12.75">
      <c r="A33" s="180"/>
      <c r="B33" s="181" t="s">
        <v>75</v>
      </c>
      <c r="C33" s="182">
        <f>SUM(C32:C32)</f>
        <v>77000</v>
      </c>
      <c r="D33" s="180"/>
      <c r="E33" s="183">
        <f>COUNT(E32:E32)</f>
        <v>0</v>
      </c>
      <c r="F33" s="184"/>
      <c r="G33" s="290"/>
      <c r="H33" s="290"/>
      <c r="I33" s="291"/>
      <c r="J33" s="184"/>
    </row>
    <row r="34" spans="1:10" ht="13.5" thickBot="1">
      <c r="A34" s="79"/>
      <c r="B34" s="78"/>
      <c r="C34" s="22"/>
      <c r="D34" s="79"/>
      <c r="E34" s="80"/>
      <c r="F34" s="79"/>
      <c r="G34" s="292"/>
      <c r="H34" s="282"/>
      <c r="I34" s="283"/>
      <c r="J34" s="155"/>
    </row>
    <row r="35" spans="1:10" s="265" customFormat="1" ht="13.5" thickTop="1">
      <c r="A35" s="261" t="s">
        <v>128</v>
      </c>
      <c r="B35" s="263"/>
      <c r="C35" s="300">
        <v>50000</v>
      </c>
      <c r="D35" s="263"/>
      <c r="E35" s="264"/>
      <c r="F35" s="263"/>
      <c r="G35" s="300"/>
      <c r="H35" s="301"/>
      <c r="I35" s="302"/>
      <c r="J35" s="268"/>
    </row>
    <row r="36" spans="1:10" s="187" customFormat="1" ht="12.75">
      <c r="A36" s="180"/>
      <c r="B36" s="181" t="s">
        <v>76</v>
      </c>
      <c r="C36" s="182">
        <f>SUM(C35:C35)</f>
        <v>50000</v>
      </c>
      <c r="D36" s="180"/>
      <c r="E36" s="183">
        <f>COUNT(E35:E35)</f>
        <v>0</v>
      </c>
      <c r="F36" s="184">
        <f>'Captured Pool Summary'!D12</f>
        <v>0</v>
      </c>
      <c r="G36" s="290"/>
      <c r="H36" s="182"/>
      <c r="I36" s="291"/>
      <c r="J36" s="273"/>
    </row>
    <row r="37" spans="1:10" ht="13.5" thickBot="1">
      <c r="A37" s="25"/>
      <c r="B37" s="23"/>
      <c r="C37" s="24"/>
      <c r="D37" s="25"/>
      <c r="E37" s="26"/>
      <c r="F37" s="25"/>
      <c r="G37" s="282"/>
      <c r="H37" s="282"/>
      <c r="I37" s="283"/>
      <c r="J37" s="155"/>
    </row>
    <row r="38" spans="1:10" ht="13.5" thickTop="1">
      <c r="A38" s="92" t="s">
        <v>133</v>
      </c>
      <c r="B38" s="95"/>
      <c r="C38" s="96">
        <v>20000</v>
      </c>
      <c r="D38" s="95"/>
      <c r="E38" s="156"/>
      <c r="F38" s="95"/>
      <c r="G38" s="96"/>
      <c r="H38" s="96"/>
      <c r="I38" s="281"/>
      <c r="J38" s="171">
        <f>I38</f>
        <v>0</v>
      </c>
    </row>
    <row r="39" spans="1:10" s="187" customFormat="1" ht="12.75">
      <c r="A39" s="180"/>
      <c r="B39" s="181" t="s">
        <v>134</v>
      </c>
      <c r="C39" s="182">
        <f>SUM(C38:C38)</f>
        <v>20000</v>
      </c>
      <c r="D39" s="180"/>
      <c r="E39" s="183">
        <f>COUNT(E38:E38)</f>
        <v>0</v>
      </c>
      <c r="F39" s="180"/>
      <c r="G39" s="290"/>
      <c r="H39" s="182"/>
      <c r="I39" s="291"/>
      <c r="J39" s="184"/>
    </row>
    <row r="40" spans="1:10" ht="13.5" thickBot="1">
      <c r="A40" s="79"/>
      <c r="B40" s="79"/>
      <c r="C40" s="292"/>
      <c r="D40" s="79"/>
      <c r="E40" s="80"/>
      <c r="F40" s="79"/>
      <c r="G40" s="292"/>
      <c r="H40" s="292"/>
      <c r="I40" s="293"/>
      <c r="J40" s="173"/>
    </row>
    <row r="41" spans="1:10" ht="13.5" thickTop="1">
      <c r="A41" s="23" t="s">
        <v>135</v>
      </c>
      <c r="B41" s="239"/>
      <c r="C41" s="32">
        <v>47000</v>
      </c>
      <c r="D41" s="239"/>
      <c r="E41" s="94"/>
      <c r="F41" s="239"/>
      <c r="G41" s="282"/>
      <c r="H41" s="282"/>
      <c r="I41" s="283"/>
      <c r="J41" s="155">
        <f>I41</f>
        <v>0</v>
      </c>
    </row>
    <row r="42" spans="1:10" s="187" customFormat="1" ht="12.75">
      <c r="A42" s="180"/>
      <c r="B42" s="181" t="s">
        <v>136</v>
      </c>
      <c r="C42" s="182">
        <f>SUM(C41:C41)</f>
        <v>47000</v>
      </c>
      <c r="D42" s="180"/>
      <c r="E42" s="183">
        <f>COUNT(E41:E41)</f>
        <v>0</v>
      </c>
      <c r="F42" s="184"/>
      <c r="G42" s="290"/>
      <c r="H42" s="290"/>
      <c r="I42" s="291"/>
      <c r="J42" s="273"/>
    </row>
    <row r="43" spans="1:10" ht="13.5" thickBot="1">
      <c r="A43" s="25"/>
      <c r="B43" s="23"/>
      <c r="C43" s="24"/>
      <c r="D43" s="25"/>
      <c r="E43" s="26"/>
      <c r="F43" s="25"/>
      <c r="G43" s="282"/>
      <c r="H43" s="282"/>
      <c r="I43" s="283"/>
      <c r="J43" s="155"/>
    </row>
    <row r="44" spans="1:10" s="97" customFormat="1" ht="13.5" thickTop="1">
      <c r="A44" s="92" t="s">
        <v>129</v>
      </c>
      <c r="B44" s="95" t="s">
        <v>379</v>
      </c>
      <c r="C44" s="96">
        <v>2496</v>
      </c>
      <c r="D44" s="83"/>
      <c r="E44" s="93"/>
      <c r="F44" s="83"/>
      <c r="G44" s="298"/>
      <c r="H44" s="298"/>
      <c r="I44" s="299"/>
      <c r="J44" s="174"/>
    </row>
    <row r="45" spans="1:10" s="187" customFormat="1" ht="12.75">
      <c r="A45" s="181"/>
      <c r="B45" s="181" t="s">
        <v>130</v>
      </c>
      <c r="C45" s="182">
        <f>SUM(C44:C44)</f>
        <v>2496</v>
      </c>
      <c r="D45" s="180"/>
      <c r="E45" s="183">
        <f>COUNT(E44:E44)</f>
        <v>0</v>
      </c>
      <c r="F45" s="184"/>
      <c r="G45" s="290"/>
      <c r="H45" s="182"/>
      <c r="I45" s="291"/>
      <c r="J45" s="184"/>
    </row>
    <row r="46" spans="1:10" ht="13.5" thickBot="1">
      <c r="A46" s="79"/>
      <c r="B46" s="78"/>
      <c r="C46" s="22"/>
      <c r="D46" s="79"/>
      <c r="E46" s="80"/>
      <c r="F46" s="79"/>
      <c r="G46" s="292"/>
      <c r="H46" s="292"/>
      <c r="I46" s="293"/>
      <c r="J46" s="90"/>
    </row>
    <row r="47" spans="1:10" ht="13.5" thickTop="1">
      <c r="A47" s="23" t="s">
        <v>131</v>
      </c>
      <c r="B47" s="49"/>
      <c r="C47" s="32"/>
      <c r="D47" s="31"/>
      <c r="E47" s="94"/>
      <c r="F47" s="31"/>
      <c r="G47" s="32"/>
      <c r="H47" s="32"/>
      <c r="I47" s="167"/>
      <c r="J47" s="176">
        <f>I47</f>
        <v>0</v>
      </c>
    </row>
    <row r="48" spans="1:10" s="25" customFormat="1" ht="12.75">
      <c r="A48" s="23"/>
      <c r="J48" s="176"/>
    </row>
    <row r="49" spans="1:10" ht="12.75">
      <c r="A49" s="23"/>
      <c r="B49" s="31"/>
      <c r="C49" s="32"/>
      <c r="D49" s="31"/>
      <c r="E49" s="94"/>
      <c r="F49" s="31"/>
      <c r="G49" s="32"/>
      <c r="H49" s="32"/>
      <c r="I49" s="167"/>
      <c r="J49" s="176">
        <f>J48+I49</f>
        <v>0</v>
      </c>
    </row>
    <row r="50" spans="1:10" s="187" customFormat="1" ht="12.75">
      <c r="A50" s="180"/>
      <c r="B50" s="181" t="s">
        <v>132</v>
      </c>
      <c r="C50" s="182">
        <f>SUM(C47:C47)</f>
        <v>0</v>
      </c>
      <c r="D50" s="180"/>
      <c r="E50" s="183">
        <f>COUNT(#REF!)</f>
        <v>0</v>
      </c>
      <c r="F50" s="184"/>
      <c r="G50" s="290"/>
      <c r="H50" s="290"/>
      <c r="I50" s="291"/>
      <c r="J50" s="184">
        <f>J49+I50</f>
        <v>0</v>
      </c>
    </row>
    <row r="51" spans="1:10" ht="13.5" thickBot="1">
      <c r="A51" s="79"/>
      <c r="B51" s="78"/>
      <c r="C51" s="22"/>
      <c r="D51" s="79"/>
      <c r="E51" s="80"/>
      <c r="F51" s="90"/>
      <c r="G51" s="292"/>
      <c r="H51" s="292"/>
      <c r="I51" s="293"/>
      <c r="J51" s="173"/>
    </row>
    <row r="52" spans="1:10" ht="13.5" thickTop="1">
      <c r="A52" s="25"/>
      <c r="B52" s="25"/>
      <c r="C52" s="282"/>
      <c r="D52" s="25"/>
      <c r="E52" s="26"/>
      <c r="F52" s="25"/>
      <c r="G52" s="282"/>
      <c r="H52" s="282"/>
      <c r="I52" s="283"/>
      <c r="J52" s="155"/>
    </row>
    <row r="53" spans="1:10" s="187" customFormat="1" ht="13.5" thickBot="1">
      <c r="A53" s="188" t="s">
        <v>25</v>
      </c>
      <c r="B53" s="189"/>
      <c r="C53" s="190">
        <f>+C36+C33+C30+C23+C20+C14+C7</f>
        <v>1124558</v>
      </c>
      <c r="D53" s="188"/>
      <c r="E53" s="191">
        <f>E7+E14+E20+E23+E30+E33+E36+E39+E42+E45+E50</f>
        <v>8</v>
      </c>
      <c r="F53" s="190">
        <v>640000</v>
      </c>
      <c r="G53" s="303"/>
      <c r="H53" s="303"/>
      <c r="I53" s="304"/>
      <c r="J53" s="194">
        <f>J30+J20+J14</f>
        <v>497955</v>
      </c>
    </row>
    <row r="54" spans="1:10" ht="13.5" hidden="1" thickTop="1">
      <c r="A54" s="23"/>
      <c r="B54" s="25"/>
      <c r="C54" s="24"/>
      <c r="D54" s="23"/>
      <c r="E54" s="88"/>
      <c r="F54" s="24" t="s">
        <v>105</v>
      </c>
      <c r="G54" s="282"/>
      <c r="H54" s="282"/>
      <c r="I54" s="283"/>
      <c r="J54" s="177">
        <f>'Outreach+BOC'!C20</f>
        <v>-37183</v>
      </c>
    </row>
    <row r="55" spans="1:10" ht="12.75" hidden="1">
      <c r="A55" s="23"/>
      <c r="B55" s="25"/>
      <c r="C55" s="24"/>
      <c r="D55" s="23"/>
      <c r="E55" s="88"/>
      <c r="F55" s="24" t="s">
        <v>171</v>
      </c>
      <c r="G55" s="282"/>
      <c r="H55" s="282"/>
      <c r="I55" s="283"/>
      <c r="J55" s="177">
        <f>SUM(J53:J54)</f>
        <v>460772</v>
      </c>
    </row>
    <row r="56" spans="1:10" ht="12.75" hidden="1">
      <c r="A56" s="23"/>
      <c r="B56" s="25"/>
      <c r="C56" s="24"/>
      <c r="D56" s="23"/>
      <c r="E56" s="88"/>
      <c r="F56" s="24" t="s">
        <v>170</v>
      </c>
      <c r="G56" s="282"/>
      <c r="H56" s="282"/>
      <c r="I56" s="283"/>
      <c r="J56" s="177">
        <f>-F53</f>
        <v>-640000</v>
      </c>
    </row>
    <row r="57" spans="6:10" ht="12.75" hidden="1">
      <c r="F57" s="3" t="s">
        <v>172</v>
      </c>
      <c r="J57" s="157">
        <f>F53-J53-J54</f>
        <v>179228</v>
      </c>
    </row>
    <row r="58" ht="13.5" thickTop="1"/>
    <row r="59" ht="12.75"/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78" r:id="rId3"/>
  <headerFooter alignWithMargins="0">
    <oddFooter>&amp;C&amp;T   &amp;D</oddFooter>
  </headerFooter>
  <rowBreaks count="3" manualBreakCount="3">
    <brk id="8" min="1" max="9" man="1"/>
    <brk id="15" min="1" max="9" man="1"/>
    <brk id="24" min="1" max="9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E1">
      <pane ySplit="5" topLeftCell="A15" activePane="bottomLeft" state="frozen"/>
      <selection pane="topLeft" activeCell="A1" sqref="A1"/>
      <selection pane="bottomLeft" activeCell="B1" sqref="B1:J1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78" hidden="1" customWidth="1"/>
    <col min="4" max="4" width="22.57421875" style="0" customWidth="1"/>
    <col min="5" max="5" width="6.8515625" style="14" bestFit="1" customWidth="1"/>
    <col min="6" max="6" width="57.00390625" style="0" customWidth="1"/>
    <col min="7" max="8" width="12.140625" style="278" customWidth="1"/>
    <col min="9" max="9" width="12.140625" style="279" customWidth="1"/>
    <col min="10" max="10" width="16.57421875" style="107" customWidth="1"/>
  </cols>
  <sheetData>
    <row r="1" spans="1:10" s="3" customFormat="1" ht="15.75">
      <c r="A1" s="82"/>
      <c r="B1" s="348" t="s">
        <v>460</v>
      </c>
      <c r="C1" s="349"/>
      <c r="D1" s="349"/>
      <c r="E1" s="349"/>
      <c r="F1" s="349"/>
      <c r="G1" s="349"/>
      <c r="H1" s="349"/>
      <c r="I1" s="349"/>
      <c r="J1" s="349"/>
    </row>
    <row r="2" spans="1:6" ht="15.75" thickBot="1">
      <c r="A2" s="17"/>
      <c r="B2" s="18"/>
      <c r="C2" s="277"/>
      <c r="D2" s="18"/>
      <c r="E2" s="18"/>
      <c r="F2" s="18"/>
    </row>
    <row r="3" spans="1:10" ht="13.5" thickTop="1">
      <c r="A3" s="69"/>
      <c r="B3" s="70"/>
      <c r="C3" s="71" t="s">
        <v>67</v>
      </c>
      <c r="D3" s="70"/>
      <c r="E3" s="72"/>
      <c r="F3" s="70"/>
      <c r="G3" s="280"/>
      <c r="H3" s="280"/>
      <c r="I3" s="281"/>
      <c r="J3" s="168"/>
    </row>
    <row r="4" spans="1:10" ht="12.75">
      <c r="A4" s="73"/>
      <c r="B4" s="25"/>
      <c r="C4" s="20" t="s">
        <v>16</v>
      </c>
      <c r="D4" s="25"/>
      <c r="E4" s="26"/>
      <c r="F4" s="25"/>
      <c r="G4" s="20" t="s">
        <v>120</v>
      </c>
      <c r="H4" s="20" t="s">
        <v>168</v>
      </c>
      <c r="I4" s="162" t="s">
        <v>169</v>
      </c>
      <c r="J4" s="169" t="s">
        <v>169</v>
      </c>
    </row>
    <row r="5" spans="1:10" ht="13.5" thickBot="1">
      <c r="A5" s="74"/>
      <c r="B5" s="21" t="s">
        <v>14</v>
      </c>
      <c r="C5" s="22" t="s">
        <v>68</v>
      </c>
      <c r="D5" s="21" t="s">
        <v>29</v>
      </c>
      <c r="E5" s="21" t="s">
        <v>69</v>
      </c>
      <c r="F5" s="21" t="s">
        <v>66</v>
      </c>
      <c r="G5" s="75" t="s">
        <v>16</v>
      </c>
      <c r="H5" s="75" t="s">
        <v>121</v>
      </c>
      <c r="I5" s="162"/>
      <c r="J5" s="170" t="s">
        <v>121</v>
      </c>
    </row>
    <row r="6" spans="1:10" s="200" customFormat="1" ht="13.5" thickTop="1">
      <c r="A6" s="201"/>
      <c r="B6" s="195" t="s">
        <v>211</v>
      </c>
      <c r="C6" s="286">
        <v>89153</v>
      </c>
      <c r="D6" s="195" t="s">
        <v>253</v>
      </c>
      <c r="E6" s="197">
        <v>7</v>
      </c>
      <c r="F6" s="195" t="s">
        <v>378</v>
      </c>
      <c r="G6" s="286">
        <v>130000</v>
      </c>
      <c r="H6" s="286">
        <f>0.89*G6</f>
        <v>115700</v>
      </c>
      <c r="I6" s="287"/>
      <c r="J6" s="274"/>
    </row>
    <row r="7" spans="1:10" s="200" customFormat="1" ht="12.75">
      <c r="A7" s="201"/>
      <c r="B7" s="195" t="s">
        <v>200</v>
      </c>
      <c r="C7" s="286">
        <v>71989</v>
      </c>
      <c r="D7" s="195" t="s">
        <v>254</v>
      </c>
      <c r="E7" s="197">
        <v>9</v>
      </c>
      <c r="F7" s="195" t="s">
        <v>231</v>
      </c>
      <c r="G7" s="286">
        <v>80886</v>
      </c>
      <c r="H7" s="286">
        <f>0.89*G7</f>
        <v>71988.54000000001</v>
      </c>
      <c r="I7" s="287"/>
      <c r="J7" s="274">
        <f>J6+I7</f>
        <v>0</v>
      </c>
    </row>
    <row r="8" spans="1:10" s="200" customFormat="1" ht="12.75">
      <c r="A8" s="201"/>
      <c r="B8" s="195" t="s">
        <v>266</v>
      </c>
      <c r="C8" s="286"/>
      <c r="D8" s="195" t="s">
        <v>254</v>
      </c>
      <c r="E8" s="197" t="s">
        <v>222</v>
      </c>
      <c r="F8" s="195" t="s">
        <v>230</v>
      </c>
      <c r="G8" s="286">
        <v>125000</v>
      </c>
      <c r="H8" s="286">
        <v>0</v>
      </c>
      <c r="I8" s="287"/>
      <c r="J8" s="274">
        <f>J7+I8</f>
        <v>0</v>
      </c>
    </row>
    <row r="9" spans="1:10" s="187" customFormat="1" ht="12.75">
      <c r="A9" s="180"/>
      <c r="B9" s="181" t="s">
        <v>71</v>
      </c>
      <c r="C9" s="182">
        <f>SUM(C6:C8)</f>
        <v>161142</v>
      </c>
      <c r="D9" s="180"/>
      <c r="E9" s="183">
        <v>3</v>
      </c>
      <c r="F9" s="184"/>
      <c r="G9" s="290"/>
      <c r="H9" s="182"/>
      <c r="I9" s="291"/>
      <c r="J9" s="276"/>
    </row>
    <row r="10" spans="1:10" ht="13.5" thickBot="1">
      <c r="A10" s="79"/>
      <c r="B10" s="78"/>
      <c r="C10" s="228" t="s">
        <v>265</v>
      </c>
      <c r="D10" s="79"/>
      <c r="E10" s="80"/>
      <c r="F10" s="79"/>
      <c r="G10" s="292"/>
      <c r="H10" s="292"/>
      <c r="I10" s="293"/>
      <c r="J10" s="173"/>
    </row>
    <row r="11" spans="1:10" s="97" customFormat="1" ht="13.5" thickTop="1">
      <c r="A11" s="85" t="s">
        <v>5</v>
      </c>
      <c r="B11" s="62"/>
      <c r="C11" s="284"/>
      <c r="D11" s="62"/>
      <c r="E11" s="87"/>
      <c r="F11" s="62"/>
      <c r="G11" s="284"/>
      <c r="H11" s="284"/>
      <c r="I11" s="285"/>
      <c r="J11" s="172"/>
    </row>
    <row r="12" spans="1:10" s="200" customFormat="1" ht="12.75">
      <c r="A12" s="201"/>
      <c r="B12" s="195" t="s">
        <v>304</v>
      </c>
      <c r="C12" s="286">
        <v>93121</v>
      </c>
      <c r="D12" s="195" t="s">
        <v>305</v>
      </c>
      <c r="E12" s="197">
        <v>1</v>
      </c>
      <c r="F12" s="195" t="s">
        <v>393</v>
      </c>
      <c r="G12" s="286">
        <v>93121</v>
      </c>
      <c r="H12" s="254">
        <v>93121</v>
      </c>
      <c r="I12" s="287"/>
      <c r="J12" s="199"/>
    </row>
    <row r="13" spans="1:10" s="200" customFormat="1" ht="12.75">
      <c r="A13" s="201"/>
      <c r="B13" s="195" t="s">
        <v>201</v>
      </c>
      <c r="C13" s="286">
        <v>98257</v>
      </c>
      <c r="D13" s="195" t="s">
        <v>392</v>
      </c>
      <c r="E13" s="197">
        <v>2</v>
      </c>
      <c r="F13" s="195" t="s">
        <v>306</v>
      </c>
      <c r="G13" s="286">
        <v>98257</v>
      </c>
      <c r="H13" s="254">
        <f aca="true" t="shared" si="0" ref="H13:H18">H12+G13</f>
        <v>191378</v>
      </c>
      <c r="I13" s="287">
        <f>Requests!I71</f>
        <v>98257</v>
      </c>
      <c r="J13" s="287">
        <v>98257</v>
      </c>
    </row>
    <row r="14" spans="1:10" s="200" customFormat="1" ht="12.75">
      <c r="A14" s="201"/>
      <c r="B14" s="195" t="s">
        <v>196</v>
      </c>
      <c r="C14" s="286">
        <v>99442</v>
      </c>
      <c r="D14" s="195" t="s">
        <v>305</v>
      </c>
      <c r="E14" s="197">
        <v>3</v>
      </c>
      <c r="F14" s="195" t="s">
        <v>307</v>
      </c>
      <c r="G14" s="286">
        <v>99442</v>
      </c>
      <c r="H14" s="254">
        <f t="shared" si="0"/>
        <v>290820</v>
      </c>
      <c r="I14" s="287"/>
      <c r="J14" s="199">
        <f aca="true" t="shared" si="1" ref="J14:J19">J13+I14</f>
        <v>98257</v>
      </c>
    </row>
    <row r="15" spans="1:10" s="200" customFormat="1" ht="12.75">
      <c r="A15" s="201"/>
      <c r="B15" s="195" t="s">
        <v>308</v>
      </c>
      <c r="C15" s="286">
        <v>94758</v>
      </c>
      <c r="D15" s="195" t="s">
        <v>305</v>
      </c>
      <c r="E15" s="197">
        <v>4</v>
      </c>
      <c r="F15" s="195" t="s">
        <v>312</v>
      </c>
      <c r="G15" s="286">
        <v>94758</v>
      </c>
      <c r="H15" s="254">
        <f t="shared" si="0"/>
        <v>385578</v>
      </c>
      <c r="I15" s="287"/>
      <c r="J15" s="199">
        <f t="shared" si="1"/>
        <v>98257</v>
      </c>
    </row>
    <row r="16" spans="1:10" s="200" customFormat="1" ht="12.75">
      <c r="A16" s="201"/>
      <c r="B16" s="195" t="s">
        <v>272</v>
      </c>
      <c r="C16" s="286">
        <v>97035</v>
      </c>
      <c r="D16" s="195" t="s">
        <v>305</v>
      </c>
      <c r="E16" s="197">
        <v>5</v>
      </c>
      <c r="F16" s="195" t="s">
        <v>309</v>
      </c>
      <c r="G16" s="286">
        <v>97035</v>
      </c>
      <c r="H16" s="254">
        <f t="shared" si="0"/>
        <v>482613</v>
      </c>
      <c r="I16" s="287"/>
      <c r="J16" s="199">
        <f t="shared" si="1"/>
        <v>98257</v>
      </c>
    </row>
    <row r="17" spans="1:10" s="200" customFormat="1" ht="12.75">
      <c r="A17" s="201"/>
      <c r="B17" s="195" t="s">
        <v>310</v>
      </c>
      <c r="C17" s="286">
        <v>93408</v>
      </c>
      <c r="D17" s="195" t="s">
        <v>305</v>
      </c>
      <c r="E17" s="197">
        <v>6</v>
      </c>
      <c r="F17" s="195" t="s">
        <v>311</v>
      </c>
      <c r="G17" s="286">
        <v>93408</v>
      </c>
      <c r="H17" s="254">
        <f t="shared" si="0"/>
        <v>576021</v>
      </c>
      <c r="I17" s="287"/>
      <c r="J17" s="199">
        <f t="shared" si="1"/>
        <v>98257</v>
      </c>
    </row>
    <row r="18" spans="1:10" s="200" customFormat="1" ht="12.75">
      <c r="A18" s="201"/>
      <c r="B18" s="195" t="s">
        <v>165</v>
      </c>
      <c r="C18" s="286">
        <v>111008</v>
      </c>
      <c r="D18" s="195" t="s">
        <v>305</v>
      </c>
      <c r="E18" s="197">
        <v>7</v>
      </c>
      <c r="F18" s="195" t="s">
        <v>313</v>
      </c>
      <c r="G18" s="286">
        <v>111008</v>
      </c>
      <c r="H18" s="254">
        <f t="shared" si="0"/>
        <v>687029</v>
      </c>
      <c r="I18" s="287"/>
      <c r="J18" s="199">
        <f t="shared" si="1"/>
        <v>98257</v>
      </c>
    </row>
    <row r="19" spans="1:10" s="187" customFormat="1" ht="12.75">
      <c r="A19" s="180"/>
      <c r="B19" s="181" t="s">
        <v>122</v>
      </c>
      <c r="C19" s="182">
        <f>SUM(C11:C18)</f>
        <v>687029</v>
      </c>
      <c r="D19" s="180"/>
      <c r="E19" s="183">
        <f>COUNT(E12:E18)</f>
        <v>7</v>
      </c>
      <c r="F19" s="184"/>
      <c r="G19" s="290"/>
      <c r="H19" s="290"/>
      <c r="I19" s="291"/>
      <c r="J19" s="273">
        <f t="shared" si="1"/>
        <v>98257</v>
      </c>
    </row>
    <row r="20" spans="1:10" ht="13.5" thickBot="1">
      <c r="A20" s="79"/>
      <c r="B20" s="78"/>
      <c r="C20" s="22"/>
      <c r="D20" s="79"/>
      <c r="E20" s="80"/>
      <c r="F20" s="79"/>
      <c r="G20" s="292"/>
      <c r="H20" s="292"/>
      <c r="I20" s="293"/>
      <c r="J20" s="173"/>
    </row>
    <row r="21" spans="1:10" ht="13.5" thickTop="1">
      <c r="A21" s="76" t="s">
        <v>124</v>
      </c>
      <c r="B21" s="77"/>
      <c r="C21" s="280"/>
      <c r="D21" s="77"/>
      <c r="E21" s="72"/>
      <c r="F21" s="77"/>
      <c r="G21" s="280"/>
      <c r="H21" s="280"/>
      <c r="I21" s="281"/>
      <c r="J21" s="171">
        <f>I21</f>
        <v>0</v>
      </c>
    </row>
    <row r="22" spans="1:10" s="200" customFormat="1" ht="12.75">
      <c r="A22" s="201"/>
      <c r="B22" s="195" t="s">
        <v>323</v>
      </c>
      <c r="C22" s="286">
        <v>25000</v>
      </c>
      <c r="D22" s="195" t="s">
        <v>253</v>
      </c>
      <c r="E22" s="197">
        <v>7</v>
      </c>
      <c r="F22" s="195" t="s">
        <v>334</v>
      </c>
      <c r="G22" s="286">
        <v>25000</v>
      </c>
      <c r="H22" s="286">
        <v>25000</v>
      </c>
      <c r="I22" s="287"/>
      <c r="J22" s="199"/>
    </row>
    <row r="23" spans="1:10" s="200" customFormat="1" ht="12.75">
      <c r="A23" s="201"/>
      <c r="B23" s="195" t="s">
        <v>323</v>
      </c>
      <c r="C23" s="286">
        <v>36000</v>
      </c>
      <c r="D23" s="195" t="s">
        <v>253</v>
      </c>
      <c r="E23" s="197">
        <v>8</v>
      </c>
      <c r="F23" s="195" t="s">
        <v>332</v>
      </c>
      <c r="G23" s="286">
        <v>36000</v>
      </c>
      <c r="H23" s="286">
        <f>H22+G23</f>
        <v>61000</v>
      </c>
      <c r="I23" s="287"/>
      <c r="J23" s="199">
        <f>J22+I23</f>
        <v>0</v>
      </c>
    </row>
    <row r="24" spans="1:10" s="200" customFormat="1" ht="12.75">
      <c r="A24" s="201"/>
      <c r="B24" s="195" t="s">
        <v>323</v>
      </c>
      <c r="C24" s="286">
        <v>10000</v>
      </c>
      <c r="D24" s="195" t="s">
        <v>253</v>
      </c>
      <c r="E24" s="197">
        <v>9</v>
      </c>
      <c r="F24" s="195" t="s">
        <v>333</v>
      </c>
      <c r="G24" s="286">
        <v>10000</v>
      </c>
      <c r="H24" s="286">
        <f>H23+G24</f>
        <v>71000</v>
      </c>
      <c r="I24" s="287"/>
      <c r="J24" s="199">
        <f>J23+I24</f>
        <v>0</v>
      </c>
    </row>
    <row r="25" spans="1:10" s="187" customFormat="1" ht="12.75">
      <c r="A25" s="180"/>
      <c r="B25" s="181" t="s">
        <v>72</v>
      </c>
      <c r="C25" s="182">
        <f>SUM(C21:C24)</f>
        <v>71000</v>
      </c>
      <c r="D25" s="180"/>
      <c r="E25" s="183">
        <f>COUNT(E22:E24)</f>
        <v>3</v>
      </c>
      <c r="F25" s="184"/>
      <c r="G25" s="290"/>
      <c r="H25" s="290"/>
      <c r="I25" s="291"/>
      <c r="J25" s="184"/>
    </row>
    <row r="26" spans="1:10" ht="13.5" thickBot="1">
      <c r="A26" s="79"/>
      <c r="B26" s="78"/>
      <c r="C26" s="22"/>
      <c r="D26" s="79"/>
      <c r="E26" s="80"/>
      <c r="F26" s="79"/>
      <c r="G26" s="292"/>
      <c r="H26" s="292"/>
      <c r="I26" s="293"/>
      <c r="J26" s="173"/>
    </row>
    <row r="27" spans="1:10" s="200" customFormat="1" ht="13.5" thickTop="1">
      <c r="A27" s="195"/>
      <c r="B27" s="195" t="s">
        <v>228</v>
      </c>
      <c r="C27" s="286">
        <v>130000</v>
      </c>
      <c r="D27" s="195" t="s">
        <v>253</v>
      </c>
      <c r="E27" s="197">
        <v>0</v>
      </c>
      <c r="F27" s="195" t="s">
        <v>226</v>
      </c>
      <c r="G27" s="286">
        <v>130000</v>
      </c>
      <c r="H27" s="286">
        <v>130000</v>
      </c>
      <c r="I27" s="287">
        <f>Requests!I118</f>
        <v>130000</v>
      </c>
      <c r="J27" s="287">
        <f>Requests!J118</f>
        <v>393916</v>
      </c>
    </row>
    <row r="28" spans="1:10" s="200" customFormat="1" ht="12.75">
      <c r="A28" s="195"/>
      <c r="B28" s="195" t="s">
        <v>227</v>
      </c>
      <c r="C28" s="286">
        <v>120000</v>
      </c>
      <c r="D28" s="195" t="s">
        <v>253</v>
      </c>
      <c r="E28" s="197">
        <v>0</v>
      </c>
      <c r="F28" s="195" t="s">
        <v>229</v>
      </c>
      <c r="G28" s="286">
        <v>120000</v>
      </c>
      <c r="H28" s="286">
        <f>H27+G28</f>
        <v>250000</v>
      </c>
      <c r="I28" s="287">
        <f>Requests!I119</f>
        <v>120000</v>
      </c>
      <c r="J28" s="199">
        <f>J27+I28</f>
        <v>513916</v>
      </c>
    </row>
    <row r="29" spans="1:10" s="187" customFormat="1" ht="12.75">
      <c r="A29" s="180"/>
      <c r="B29" s="181" t="s">
        <v>73</v>
      </c>
      <c r="C29" s="182">
        <f>SUM(C27:C28)</f>
        <v>250000</v>
      </c>
      <c r="D29" s="180"/>
      <c r="E29" s="183">
        <f>COUNT(E27:E28)</f>
        <v>2</v>
      </c>
      <c r="F29" s="184"/>
      <c r="G29" s="290"/>
      <c r="H29" s="182"/>
      <c r="I29" s="291"/>
      <c r="J29" s="273">
        <f>J28+I29</f>
        <v>513916</v>
      </c>
    </row>
    <row r="30" spans="1:10" ht="13.5" thickBot="1">
      <c r="A30" s="79"/>
      <c r="B30" s="78"/>
      <c r="C30" s="22"/>
      <c r="D30" s="79"/>
      <c r="E30" s="21"/>
      <c r="F30" s="90"/>
      <c r="G30" s="292"/>
      <c r="H30" s="292"/>
      <c r="I30" s="293"/>
      <c r="J30" s="90"/>
    </row>
    <row r="31" spans="1:10" s="200" customFormat="1" ht="13.5" thickTop="1">
      <c r="A31" s="201"/>
      <c r="B31" s="252" t="s">
        <v>259</v>
      </c>
      <c r="C31" s="286">
        <v>125000</v>
      </c>
      <c r="D31" s="195" t="s">
        <v>253</v>
      </c>
      <c r="E31" s="197">
        <v>5</v>
      </c>
      <c r="F31" s="200" t="s">
        <v>260</v>
      </c>
      <c r="G31" s="286">
        <v>125000</v>
      </c>
      <c r="H31" s="286">
        <v>125000</v>
      </c>
      <c r="I31" s="287"/>
      <c r="J31" s="199"/>
    </row>
    <row r="32" spans="1:10" s="187" customFormat="1" ht="12.75">
      <c r="A32" s="180"/>
      <c r="B32" s="181" t="s">
        <v>74</v>
      </c>
      <c r="C32" s="182" t="e">
        <f>SUM(#REF!)</f>
        <v>#REF!</v>
      </c>
      <c r="D32" s="180"/>
      <c r="E32" s="183">
        <v>1</v>
      </c>
      <c r="F32" s="184"/>
      <c r="G32" s="290"/>
      <c r="H32" s="182"/>
      <c r="I32" s="291"/>
      <c r="J32" s="273"/>
    </row>
    <row r="33" spans="1:10" ht="13.5" thickBot="1">
      <c r="A33" s="79"/>
      <c r="B33" s="78"/>
      <c r="C33" s="22"/>
      <c r="D33" s="79"/>
      <c r="E33" s="80"/>
      <c r="F33" s="79"/>
      <c r="G33" s="292"/>
      <c r="H33" s="292"/>
      <c r="I33" s="293"/>
      <c r="J33" s="173"/>
    </row>
    <row r="34" spans="1:10" s="200" customFormat="1" ht="13.5" thickTop="1">
      <c r="A34" s="201"/>
      <c r="B34" s="210" t="s">
        <v>203</v>
      </c>
      <c r="C34" s="286">
        <v>100000</v>
      </c>
      <c r="D34" s="195" t="s">
        <v>365</v>
      </c>
      <c r="E34" s="197">
        <v>9</v>
      </c>
      <c r="F34" s="195" t="s">
        <v>366</v>
      </c>
      <c r="G34" s="286">
        <v>100000</v>
      </c>
      <c r="H34" s="286"/>
      <c r="I34" s="287"/>
      <c r="J34" s="271"/>
    </row>
    <row r="35" spans="1:10" s="200" customFormat="1" ht="12.75">
      <c r="A35" s="201"/>
      <c r="B35" s="210" t="s">
        <v>199</v>
      </c>
      <c r="C35" s="286">
        <v>82246</v>
      </c>
      <c r="D35" s="195" t="s">
        <v>365</v>
      </c>
      <c r="E35" s="197">
        <v>10</v>
      </c>
      <c r="F35" s="195" t="s">
        <v>367</v>
      </c>
      <c r="G35" s="286">
        <v>82246</v>
      </c>
      <c r="H35" s="286">
        <f>H34+G35</f>
        <v>82246</v>
      </c>
      <c r="I35" s="287"/>
      <c r="J35" s="271"/>
    </row>
    <row r="36" spans="1:10" s="200" customFormat="1" ht="12.75">
      <c r="A36" s="201"/>
      <c r="B36" s="210" t="s">
        <v>161</v>
      </c>
      <c r="C36" s="286">
        <v>77400</v>
      </c>
      <c r="D36" s="195" t="s">
        <v>368</v>
      </c>
      <c r="E36" s="197">
        <v>11</v>
      </c>
      <c r="F36" s="195" t="s">
        <v>398</v>
      </c>
      <c r="G36" s="286">
        <v>77400</v>
      </c>
      <c r="H36" s="286">
        <f>H35+G36</f>
        <v>159646</v>
      </c>
      <c r="I36" s="287"/>
      <c r="J36" s="271"/>
    </row>
    <row r="37" spans="1:10" s="187" customFormat="1" ht="12.75">
      <c r="A37" s="180"/>
      <c r="B37" s="181" t="s">
        <v>75</v>
      </c>
      <c r="C37" s="182">
        <f>SUM(C34:C34)</f>
        <v>100000</v>
      </c>
      <c r="D37" s="180"/>
      <c r="E37" s="183">
        <f>COUNT(E34:E36)</f>
        <v>3</v>
      </c>
      <c r="F37" s="184"/>
      <c r="G37" s="290"/>
      <c r="H37" s="290">
        <f>H36+G37</f>
        <v>159646</v>
      </c>
      <c r="I37" s="291"/>
      <c r="J37" s="184"/>
    </row>
    <row r="38" spans="1:10" ht="13.5" thickBot="1">
      <c r="A38" s="79"/>
      <c r="B38" s="78"/>
      <c r="C38" s="22"/>
      <c r="D38" s="79"/>
      <c r="E38" s="80"/>
      <c r="F38" s="79"/>
      <c r="G38" s="292"/>
      <c r="H38" s="282"/>
      <c r="I38" s="283"/>
      <c r="J38" s="155"/>
    </row>
    <row r="39" spans="1:10" s="97" customFormat="1" ht="13.5" thickTop="1">
      <c r="A39" s="62"/>
      <c r="B39" s="62"/>
      <c r="C39" s="284"/>
      <c r="D39" s="62"/>
      <c r="E39" s="87"/>
      <c r="F39" s="62"/>
      <c r="G39" s="284"/>
      <c r="H39" s="284"/>
      <c r="I39" s="285"/>
      <c r="J39" s="269"/>
    </row>
    <row r="40" spans="1:10" s="187" customFormat="1" ht="12.75">
      <c r="A40" s="180"/>
      <c r="B40" s="181" t="s">
        <v>76</v>
      </c>
      <c r="C40" s="182">
        <f>SUM(C39:C39)</f>
        <v>0</v>
      </c>
      <c r="D40" s="180"/>
      <c r="E40" s="183">
        <f>COUNT(#REF!)</f>
        <v>0</v>
      </c>
      <c r="F40" s="184">
        <f>'Captured Pool Summary'!D12</f>
        <v>0</v>
      </c>
      <c r="G40" s="290"/>
      <c r="H40" s="182"/>
      <c r="I40" s="291"/>
      <c r="J40" s="273">
        <f>J39+I40</f>
        <v>0</v>
      </c>
    </row>
    <row r="41" spans="1:10" ht="12.75">
      <c r="A41" s="25"/>
      <c r="B41" s="23"/>
      <c r="C41" s="24"/>
      <c r="D41" s="25"/>
      <c r="E41" s="26"/>
      <c r="F41" s="25"/>
      <c r="G41" s="282"/>
      <c r="H41" s="282"/>
      <c r="I41" s="283"/>
      <c r="J41" s="155"/>
    </row>
    <row r="42" spans="1:10" s="187" customFormat="1" ht="12.75">
      <c r="A42" s="180"/>
      <c r="B42" s="181" t="s">
        <v>134</v>
      </c>
      <c r="C42" s="182" t="e">
        <f>SUM(#REF!)</f>
        <v>#REF!</v>
      </c>
      <c r="D42" s="180"/>
      <c r="E42" s="183">
        <f>COUNT(#REF!)</f>
        <v>0</v>
      </c>
      <c r="F42" s="180"/>
      <c r="G42" s="290"/>
      <c r="H42" s="182"/>
      <c r="I42" s="291"/>
      <c r="J42" s="184"/>
    </row>
    <row r="43" spans="1:10" ht="13.5" thickBot="1">
      <c r="A43" s="79"/>
      <c r="B43" s="79"/>
      <c r="C43" s="292"/>
      <c r="D43" s="79"/>
      <c r="E43" s="80"/>
      <c r="F43" s="79"/>
      <c r="G43" s="292"/>
      <c r="H43" s="292"/>
      <c r="I43" s="293"/>
      <c r="J43" s="173"/>
    </row>
    <row r="44" spans="1:10" s="187" customFormat="1" ht="13.5" thickTop="1">
      <c r="A44" s="180"/>
      <c r="B44" s="181" t="s">
        <v>136</v>
      </c>
      <c r="C44" s="182" t="e">
        <f>SUM(#REF!)</f>
        <v>#REF!</v>
      </c>
      <c r="D44" s="180"/>
      <c r="E44" s="183">
        <f>COUNT(#REF!)</f>
        <v>0</v>
      </c>
      <c r="F44" s="184"/>
      <c r="G44" s="290"/>
      <c r="H44" s="290"/>
      <c r="I44" s="291"/>
      <c r="J44" s="273"/>
    </row>
    <row r="45" spans="1:10" ht="12.75">
      <c r="A45" s="25"/>
      <c r="B45" s="23"/>
      <c r="C45" s="24"/>
      <c r="D45" s="25"/>
      <c r="E45" s="26"/>
      <c r="F45" s="25"/>
      <c r="G45" s="282"/>
      <c r="H45" s="282"/>
      <c r="I45" s="283"/>
      <c r="J45" s="155"/>
    </row>
    <row r="46" spans="1:10" s="187" customFormat="1" ht="12.75">
      <c r="A46" s="181"/>
      <c r="B46" s="181" t="s">
        <v>130</v>
      </c>
      <c r="C46" s="182" t="e">
        <f>SUM(#REF!)</f>
        <v>#REF!</v>
      </c>
      <c r="D46" s="180"/>
      <c r="E46" s="183">
        <f>COUNT(#REF!)</f>
        <v>0</v>
      </c>
      <c r="F46" s="184"/>
      <c r="G46" s="290"/>
      <c r="H46" s="182"/>
      <c r="I46" s="291"/>
      <c r="J46" s="184"/>
    </row>
    <row r="47" spans="1:10" ht="13.5" thickBot="1">
      <c r="A47" s="79"/>
      <c r="B47" s="78"/>
      <c r="C47" s="22"/>
      <c r="D47" s="79"/>
      <c r="E47" s="80"/>
      <c r="F47" s="79"/>
      <c r="G47" s="292"/>
      <c r="H47" s="292"/>
      <c r="I47" s="293"/>
      <c r="J47" s="90"/>
    </row>
    <row r="48" spans="1:10" ht="13.5" thickTop="1">
      <c r="A48" s="23" t="s">
        <v>131</v>
      </c>
      <c r="B48" s="49"/>
      <c r="C48" s="32"/>
      <c r="D48" s="31"/>
      <c r="E48" s="94"/>
      <c r="F48" s="31"/>
      <c r="G48" s="32"/>
      <c r="H48" s="32"/>
      <c r="I48" s="167"/>
      <c r="J48" s="176">
        <f>I48</f>
        <v>0</v>
      </c>
    </row>
    <row r="49" spans="1:10" s="25" customFormat="1" ht="12.75">
      <c r="A49" s="23"/>
      <c r="J49" s="176"/>
    </row>
    <row r="50" spans="1:10" ht="12.75">
      <c r="A50" s="23"/>
      <c r="B50" s="31"/>
      <c r="C50" s="32"/>
      <c r="D50" s="31"/>
      <c r="E50" s="94"/>
      <c r="F50" s="31"/>
      <c r="G50" s="32"/>
      <c r="H50" s="32"/>
      <c r="I50" s="167"/>
      <c r="J50" s="176">
        <f>J49+I50</f>
        <v>0</v>
      </c>
    </row>
    <row r="51" spans="1:10" s="187" customFormat="1" ht="12.75">
      <c r="A51" s="180"/>
      <c r="B51" s="181" t="s">
        <v>132</v>
      </c>
      <c r="C51" s="182">
        <f>SUM(C48:C48)</f>
        <v>0</v>
      </c>
      <c r="D51" s="180"/>
      <c r="E51" s="183">
        <f>COUNT(#REF!)</f>
        <v>0</v>
      </c>
      <c r="F51" s="184"/>
      <c r="G51" s="290"/>
      <c r="H51" s="290"/>
      <c r="I51" s="291"/>
      <c r="J51" s="184">
        <f>J50+I51</f>
        <v>0</v>
      </c>
    </row>
    <row r="52" spans="1:10" ht="13.5" thickBot="1">
      <c r="A52" s="79"/>
      <c r="B52" s="78"/>
      <c r="C52" s="22"/>
      <c r="D52" s="79"/>
      <c r="E52" s="80"/>
      <c r="F52" s="90"/>
      <c r="G52" s="292"/>
      <c r="H52" s="292"/>
      <c r="I52" s="293"/>
      <c r="J52" s="173"/>
    </row>
    <row r="53" spans="1:10" ht="13.5" thickTop="1">
      <c r="A53" s="25"/>
      <c r="B53" s="25"/>
      <c r="C53" s="282"/>
      <c r="D53" s="25"/>
      <c r="E53" s="26"/>
      <c r="F53" s="25"/>
      <c r="G53" s="282"/>
      <c r="H53" s="282"/>
      <c r="I53" s="283"/>
      <c r="J53" s="155"/>
    </row>
    <row r="54" spans="1:10" s="187" customFormat="1" ht="13.5" thickBot="1">
      <c r="A54" s="188" t="s">
        <v>25</v>
      </c>
      <c r="B54" s="189"/>
      <c r="C54" s="190" t="e">
        <f>+C40+C37+C32+C29+C25+C19+C9</f>
        <v>#REF!</v>
      </c>
      <c r="D54" s="188"/>
      <c r="E54" s="191">
        <f>E9+E19+E25+E29+E32+E37+E40+E42+E44+E46+E51</f>
        <v>19</v>
      </c>
      <c r="F54" s="190" t="s">
        <v>403</v>
      </c>
      <c r="G54" s="303"/>
      <c r="H54" s="303"/>
      <c r="I54" s="304"/>
      <c r="J54" s="194">
        <f>J29+J19</f>
        <v>612173</v>
      </c>
    </row>
    <row r="55" spans="1:10" ht="13.5" hidden="1" thickTop="1">
      <c r="A55" s="23"/>
      <c r="B55" s="25"/>
      <c r="C55" s="24"/>
      <c r="D55" s="23"/>
      <c r="E55" s="88"/>
      <c r="F55" s="24" t="s">
        <v>105</v>
      </c>
      <c r="G55" s="282"/>
      <c r="H55" s="282"/>
      <c r="I55" s="283"/>
      <c r="J55" s="177">
        <f>'Outreach+BOC'!C20</f>
        <v>-37183</v>
      </c>
    </row>
    <row r="56" spans="1:10" ht="12.75" hidden="1">
      <c r="A56" s="23"/>
      <c r="B56" s="25"/>
      <c r="C56" s="24"/>
      <c r="D56" s="23"/>
      <c r="E56" s="88"/>
      <c r="F56" s="24" t="s">
        <v>171</v>
      </c>
      <c r="G56" s="282"/>
      <c r="H56" s="282"/>
      <c r="I56" s="283"/>
      <c r="J56" s="177">
        <f>SUM(J54:J55)</f>
        <v>574990</v>
      </c>
    </row>
    <row r="57" spans="1:10" ht="12.75" hidden="1">
      <c r="A57" s="23"/>
      <c r="B57" s="25"/>
      <c r="C57" s="24"/>
      <c r="D57" s="23"/>
      <c r="E57" s="88"/>
      <c r="F57" s="24" t="s">
        <v>170</v>
      </c>
      <c r="G57" s="282"/>
      <c r="H57" s="282"/>
      <c r="I57" s="283"/>
      <c r="J57" s="177" t="e">
        <f>-F54</f>
        <v>#VALUE!</v>
      </c>
    </row>
    <row r="58" spans="6:10" ht="12.75" hidden="1">
      <c r="F58" s="3" t="s">
        <v>172</v>
      </c>
      <c r="J58" s="157" t="e">
        <f>F54-J54-J55</f>
        <v>#VALUE!</v>
      </c>
    </row>
    <row r="59" ht="13.5" thickTop="1"/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75" r:id="rId1"/>
  <headerFooter alignWithMargins="0">
    <oddFooter>&amp;C&amp;T   &amp;D</oddFooter>
  </headerFooter>
  <rowBreaks count="2" manualBreakCount="2">
    <brk id="10" max="9" man="1"/>
    <brk id="20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27.140625" style="0" bestFit="1" customWidth="1"/>
    <col min="3" max="3" width="13.421875" style="0" bestFit="1" customWidth="1"/>
    <col min="4" max="4" width="13.00390625" style="0" customWidth="1"/>
    <col min="5" max="5" width="12.28125" style="0" customWidth="1"/>
    <col min="6" max="6" width="25.7109375" style="0" customWidth="1"/>
  </cols>
  <sheetData>
    <row r="1" spans="1:6" s="25" customFormat="1" ht="15">
      <c r="A1" s="50" t="s">
        <v>110</v>
      </c>
      <c r="B1" s="51"/>
      <c r="C1" s="50"/>
      <c r="D1" s="50"/>
      <c r="E1" s="52"/>
      <c r="F1" s="50"/>
    </row>
    <row r="2" spans="1:6" s="25" customFormat="1" ht="15">
      <c r="A2" s="50"/>
      <c r="B2" s="50"/>
      <c r="C2" s="50"/>
      <c r="D2" s="50"/>
      <c r="E2" s="52"/>
      <c r="F2" s="50"/>
    </row>
    <row r="3" spans="1:6" s="25" customFormat="1" ht="12.75">
      <c r="A3" s="53"/>
      <c r="B3" s="54" t="s">
        <v>13</v>
      </c>
      <c r="C3" s="53"/>
      <c r="D3" s="53"/>
      <c r="E3" s="55"/>
      <c r="F3" s="53"/>
    </row>
    <row r="4" spans="1:6" s="25" customFormat="1" ht="12.75">
      <c r="A4" s="56" t="s">
        <v>11</v>
      </c>
      <c r="B4" s="54" t="s">
        <v>15</v>
      </c>
      <c r="C4" s="56" t="s">
        <v>14</v>
      </c>
      <c r="D4" s="54" t="s">
        <v>29</v>
      </c>
      <c r="E4" s="57" t="s">
        <v>16</v>
      </c>
      <c r="F4" s="54" t="s">
        <v>66</v>
      </c>
    </row>
    <row r="5" spans="1:6" s="25" customFormat="1" ht="12.75">
      <c r="A5" s="56" t="s">
        <v>5</v>
      </c>
      <c r="B5" s="58"/>
      <c r="C5" s="53"/>
      <c r="D5" s="53"/>
      <c r="E5" s="55"/>
      <c r="F5" s="53"/>
    </row>
    <row r="6" spans="1:6" s="25" customFormat="1" ht="12.75">
      <c r="A6" s="59" t="s">
        <v>30</v>
      </c>
      <c r="B6" s="58"/>
      <c r="C6" s="53" t="s">
        <v>31</v>
      </c>
      <c r="D6" s="53"/>
      <c r="E6" s="55">
        <v>40000</v>
      </c>
      <c r="F6" s="53"/>
    </row>
    <row r="7" spans="1:6" s="25" customFormat="1" ht="12.75">
      <c r="A7" s="59" t="s">
        <v>32</v>
      </c>
      <c r="B7" s="58"/>
      <c r="C7" s="53" t="s">
        <v>1</v>
      </c>
      <c r="D7" s="53"/>
      <c r="E7" s="55">
        <v>35000</v>
      </c>
      <c r="F7" s="53" t="s">
        <v>79</v>
      </c>
    </row>
    <row r="8" spans="1:6" s="25" customFormat="1" ht="12.75">
      <c r="A8" s="59"/>
      <c r="B8" s="58"/>
      <c r="C8" s="53"/>
      <c r="D8" s="53"/>
      <c r="E8" s="55"/>
      <c r="F8" s="53"/>
    </row>
    <row r="9" spans="1:6" s="25" customFormat="1" ht="12.75">
      <c r="A9" s="56" t="s">
        <v>7</v>
      </c>
      <c r="B9" s="58"/>
      <c r="C9" s="53"/>
      <c r="D9" s="53"/>
      <c r="E9" s="55"/>
      <c r="F9" s="53"/>
    </row>
    <row r="10" spans="1:6" s="25" customFormat="1" ht="12.75">
      <c r="A10" s="59" t="s">
        <v>33</v>
      </c>
      <c r="B10" s="58"/>
      <c r="C10" s="53"/>
      <c r="D10" s="53"/>
      <c r="E10" s="55">
        <v>130000</v>
      </c>
      <c r="F10" s="53"/>
    </row>
    <row r="11" spans="1:6" s="25" customFormat="1" ht="12.75">
      <c r="A11" s="59" t="s">
        <v>34</v>
      </c>
      <c r="B11" s="58"/>
      <c r="C11" s="53" t="s">
        <v>28</v>
      </c>
      <c r="D11" s="53"/>
      <c r="E11" s="55">
        <v>110000</v>
      </c>
      <c r="F11" s="53" t="s">
        <v>77</v>
      </c>
    </row>
    <row r="12" spans="1:6" s="25" customFormat="1" ht="12.75">
      <c r="A12" s="59" t="s">
        <v>36</v>
      </c>
      <c r="B12" s="58"/>
      <c r="C12" s="53" t="s">
        <v>23</v>
      </c>
      <c r="D12" s="53"/>
      <c r="E12" s="55">
        <v>48632</v>
      </c>
      <c r="F12" s="53" t="s">
        <v>78</v>
      </c>
    </row>
    <row r="13" spans="1:6" s="25" customFormat="1" ht="12.75">
      <c r="A13" s="59"/>
      <c r="B13" s="58"/>
      <c r="C13" s="53"/>
      <c r="D13" s="53"/>
      <c r="E13" s="55"/>
      <c r="F13" s="53"/>
    </row>
    <row r="14" spans="1:6" s="25" customFormat="1" ht="12.75">
      <c r="A14" s="56" t="s">
        <v>6</v>
      </c>
      <c r="B14" s="58"/>
      <c r="C14" s="53"/>
      <c r="D14" s="53"/>
      <c r="E14" s="55"/>
      <c r="F14" s="53"/>
    </row>
    <row r="15" spans="1:6" s="25" customFormat="1" ht="12.75">
      <c r="A15" s="59" t="s">
        <v>33</v>
      </c>
      <c r="B15" s="58"/>
      <c r="C15" s="53"/>
      <c r="D15" s="53"/>
      <c r="E15" s="55">
        <v>130000</v>
      </c>
      <c r="F15" s="53"/>
    </row>
    <row r="16" spans="1:6" s="25" customFormat="1" ht="12.75">
      <c r="A16" s="53" t="s">
        <v>37</v>
      </c>
      <c r="B16" s="58">
        <v>1126</v>
      </c>
      <c r="C16" s="53" t="s">
        <v>38</v>
      </c>
      <c r="D16" s="53"/>
      <c r="E16" s="55">
        <v>87000</v>
      </c>
      <c r="F16" s="53"/>
    </row>
    <row r="17" spans="1:6" s="25" customFormat="1" ht="12.75">
      <c r="A17" s="59" t="s">
        <v>39</v>
      </c>
      <c r="B17" s="58">
        <v>882</v>
      </c>
      <c r="C17" s="53" t="s">
        <v>17</v>
      </c>
      <c r="D17" s="53"/>
      <c r="E17" s="60">
        <v>57216</v>
      </c>
      <c r="F17" s="53"/>
    </row>
    <row r="18" spans="1:6" s="25" customFormat="1" ht="12.75">
      <c r="A18" s="59" t="s">
        <v>40</v>
      </c>
      <c r="B18" s="58">
        <v>1151</v>
      </c>
      <c r="C18" s="53" t="s">
        <v>18</v>
      </c>
      <c r="D18" s="53"/>
      <c r="E18" s="60">
        <v>42504</v>
      </c>
      <c r="F18" s="53" t="s">
        <v>41</v>
      </c>
    </row>
    <row r="19" spans="1:6" s="25" customFormat="1" ht="12.75">
      <c r="A19" s="59" t="s">
        <v>42</v>
      </c>
      <c r="B19" s="58">
        <v>1676</v>
      </c>
      <c r="C19" s="53" t="s">
        <v>38</v>
      </c>
      <c r="D19" s="53"/>
      <c r="E19" s="60">
        <v>26346</v>
      </c>
      <c r="F19" s="53" t="s">
        <v>41</v>
      </c>
    </row>
    <row r="20" spans="1:6" s="25" customFormat="1" ht="12.75">
      <c r="A20" s="59"/>
      <c r="B20" s="58"/>
      <c r="C20" s="53"/>
      <c r="D20" s="53"/>
      <c r="E20" s="55"/>
      <c r="F20" s="53"/>
    </row>
    <row r="21" spans="1:6" s="25" customFormat="1" ht="12.75">
      <c r="A21" s="56" t="s">
        <v>8</v>
      </c>
      <c r="B21" s="58"/>
      <c r="C21" s="53"/>
      <c r="D21" s="53"/>
      <c r="E21" s="55"/>
      <c r="F21" s="53"/>
    </row>
    <row r="22" spans="1:6" s="25" customFormat="1" ht="12.75">
      <c r="A22" s="59" t="s">
        <v>33</v>
      </c>
      <c r="B22" s="58"/>
      <c r="C22" s="53"/>
      <c r="D22" s="53"/>
      <c r="E22" s="55">
        <v>120000</v>
      </c>
      <c r="F22" s="53"/>
    </row>
    <row r="23" spans="1:6" s="25" customFormat="1" ht="12.75">
      <c r="A23" s="59" t="s">
        <v>43</v>
      </c>
      <c r="B23" s="58">
        <v>558</v>
      </c>
      <c r="C23" s="53" t="s">
        <v>44</v>
      </c>
      <c r="D23" s="53"/>
      <c r="E23" s="55">
        <v>62200</v>
      </c>
      <c r="F23" s="53"/>
    </row>
    <row r="24" spans="1:6" s="25" customFormat="1" ht="12.75">
      <c r="A24" s="59" t="s">
        <v>45</v>
      </c>
      <c r="B24" s="58">
        <v>113</v>
      </c>
      <c r="C24" s="53" t="s">
        <v>46</v>
      </c>
      <c r="D24" s="53"/>
      <c r="E24" s="55">
        <v>46020</v>
      </c>
      <c r="F24" s="53"/>
    </row>
    <row r="25" spans="1:6" s="25" customFormat="1" ht="12.75">
      <c r="A25" s="59" t="s">
        <v>47</v>
      </c>
      <c r="B25" s="58">
        <v>1104</v>
      </c>
      <c r="C25" s="53"/>
      <c r="D25" s="53"/>
      <c r="E25" s="60">
        <v>43008</v>
      </c>
      <c r="F25" s="53" t="s">
        <v>35</v>
      </c>
    </row>
    <row r="26" spans="1:6" s="25" customFormat="1" ht="12.75">
      <c r="A26" s="59" t="s">
        <v>48</v>
      </c>
      <c r="B26" s="58">
        <v>431</v>
      </c>
      <c r="C26" s="53"/>
      <c r="D26" s="53"/>
      <c r="E26" s="60">
        <v>43008</v>
      </c>
      <c r="F26" s="53" t="s">
        <v>35</v>
      </c>
    </row>
    <row r="27" spans="1:6" s="25" customFormat="1" ht="12.75">
      <c r="A27" s="53"/>
      <c r="B27" s="58"/>
      <c r="C27" s="53"/>
      <c r="D27" s="53"/>
      <c r="E27" s="55"/>
      <c r="F27" s="53"/>
    </row>
    <row r="28" spans="1:6" s="25" customFormat="1" ht="12.75">
      <c r="A28" s="56" t="s">
        <v>4</v>
      </c>
      <c r="B28" s="58"/>
      <c r="C28" s="53"/>
      <c r="D28" s="53"/>
      <c r="E28" s="55"/>
      <c r="F28" s="53"/>
    </row>
    <row r="29" spans="1:6" s="25" customFormat="1" ht="12.75">
      <c r="A29" s="59" t="s">
        <v>49</v>
      </c>
      <c r="B29" s="58"/>
      <c r="C29" s="53"/>
      <c r="D29" s="53"/>
      <c r="E29" s="55">
        <v>31250</v>
      </c>
      <c r="F29" s="53"/>
    </row>
    <row r="30" spans="1:6" s="25" customFormat="1" ht="12.75">
      <c r="A30" s="59"/>
      <c r="B30" s="58"/>
      <c r="C30" s="53"/>
      <c r="D30" s="53"/>
      <c r="E30" s="55"/>
      <c r="F30" s="53"/>
    </row>
    <row r="31" spans="1:6" s="25" customFormat="1" ht="12.75">
      <c r="A31" s="56" t="s">
        <v>9</v>
      </c>
      <c r="B31" s="58"/>
      <c r="C31" s="53"/>
      <c r="D31" s="53"/>
      <c r="E31" s="55"/>
      <c r="F31" s="53"/>
    </row>
    <row r="32" spans="1:6" s="25" customFormat="1" ht="12.75">
      <c r="A32" s="53" t="s">
        <v>50</v>
      </c>
      <c r="B32" s="58">
        <v>123</v>
      </c>
      <c r="C32" s="53"/>
      <c r="D32" s="53"/>
      <c r="E32" s="55">
        <v>44500</v>
      </c>
      <c r="F32" s="53"/>
    </row>
    <row r="33" spans="1:6" s="25" customFormat="1" ht="12.75">
      <c r="A33" s="59"/>
      <c r="B33" s="58"/>
      <c r="C33" s="53"/>
      <c r="D33" s="53"/>
      <c r="E33" s="55"/>
      <c r="F33" s="53"/>
    </row>
    <row r="34" spans="1:6" s="25" customFormat="1" ht="12.75">
      <c r="A34" s="59" t="s">
        <v>10</v>
      </c>
      <c r="B34" s="58"/>
      <c r="C34" s="53"/>
      <c r="D34" s="53"/>
      <c r="E34" s="55"/>
      <c r="F34" s="53"/>
    </row>
    <row r="35" spans="1:6" s="25" customFormat="1" ht="12.75">
      <c r="A35" s="59"/>
      <c r="B35" s="58"/>
      <c r="C35" s="53"/>
      <c r="D35" s="53"/>
      <c r="E35" s="55"/>
      <c r="F35" s="53"/>
    </row>
    <row r="36" spans="1:6" s="25" customFormat="1" ht="12.75">
      <c r="A36" s="59" t="s">
        <v>51</v>
      </c>
      <c r="B36" s="58"/>
      <c r="C36" s="53"/>
      <c r="D36" s="53"/>
      <c r="E36" s="55"/>
      <c r="F36" s="53"/>
    </row>
    <row r="37" spans="1:6" s="25" customFormat="1" ht="12.75">
      <c r="A37" s="53" t="s">
        <v>52</v>
      </c>
      <c r="B37" s="58"/>
      <c r="C37" s="53"/>
      <c r="D37" s="53"/>
      <c r="E37" s="55">
        <v>95256</v>
      </c>
      <c r="F37" s="53"/>
    </row>
    <row r="38" spans="1:6" s="25" customFormat="1" ht="12.75">
      <c r="A38" s="53" t="s">
        <v>53</v>
      </c>
      <c r="B38" s="58"/>
      <c r="C38" s="53"/>
      <c r="D38" s="53"/>
      <c r="E38" s="55">
        <v>12284</v>
      </c>
      <c r="F38" s="53"/>
    </row>
    <row r="39" spans="1:6" s="25" customFormat="1" ht="12.75">
      <c r="A39" s="53" t="s">
        <v>54</v>
      </c>
      <c r="B39" s="58"/>
      <c r="C39" s="53" t="s">
        <v>55</v>
      </c>
      <c r="D39" s="53"/>
      <c r="E39" s="55">
        <v>70008</v>
      </c>
      <c r="F39" s="53"/>
    </row>
    <row r="40" spans="1:6" s="25" customFormat="1" ht="12.75">
      <c r="A40" s="53" t="s">
        <v>56</v>
      </c>
      <c r="B40" s="58"/>
      <c r="C40" s="53" t="s">
        <v>57</v>
      </c>
      <c r="D40" s="53"/>
      <c r="E40" s="55">
        <v>58008</v>
      </c>
      <c r="F40" s="53"/>
    </row>
    <row r="41" spans="1:6" s="25" customFormat="1" ht="12.75">
      <c r="A41" s="53" t="s">
        <v>58</v>
      </c>
      <c r="B41" s="58"/>
      <c r="C41" s="53" t="s">
        <v>59</v>
      </c>
      <c r="D41" s="53"/>
      <c r="E41" s="55">
        <v>72000</v>
      </c>
      <c r="F41" s="53"/>
    </row>
    <row r="42" spans="1:6" s="25" customFormat="1" ht="12.75">
      <c r="A42" s="59" t="s">
        <v>60</v>
      </c>
      <c r="B42" s="58"/>
      <c r="C42" s="53" t="s">
        <v>0</v>
      </c>
      <c r="D42" s="53"/>
      <c r="E42" s="55">
        <v>108000</v>
      </c>
      <c r="F42" s="53"/>
    </row>
    <row r="43" spans="1:6" s="25" customFormat="1" ht="12.75">
      <c r="A43" s="59" t="s">
        <v>61</v>
      </c>
      <c r="B43" s="58"/>
      <c r="C43" s="53"/>
      <c r="D43" s="53"/>
      <c r="E43" s="55">
        <v>21672</v>
      </c>
      <c r="F43" s="53"/>
    </row>
    <row r="44" spans="1:6" s="25" customFormat="1" ht="12.75">
      <c r="A44" s="53" t="s">
        <v>62</v>
      </c>
      <c r="B44" s="58"/>
      <c r="C44" s="53"/>
      <c r="D44" s="53"/>
      <c r="E44" s="55">
        <v>4752</v>
      </c>
      <c r="F44" s="53"/>
    </row>
    <row r="45" spans="1:6" s="25" customFormat="1" ht="12.75">
      <c r="A45" s="53" t="s">
        <v>63</v>
      </c>
      <c r="B45" s="58"/>
      <c r="C45" s="53"/>
      <c r="D45" s="53"/>
      <c r="E45" s="55"/>
      <c r="F45" s="53" t="s">
        <v>64</v>
      </c>
    </row>
    <row r="46" spans="1:6" s="25" customFormat="1" ht="12.75">
      <c r="A46" s="53" t="s">
        <v>65</v>
      </c>
      <c r="B46" s="58"/>
      <c r="C46" s="53" t="s">
        <v>0</v>
      </c>
      <c r="D46" s="53"/>
      <c r="E46" s="55"/>
      <c r="F46" s="53" t="s">
        <v>64</v>
      </c>
    </row>
    <row r="47" spans="1:6" s="25" customFormat="1" ht="12.75">
      <c r="A47" s="53"/>
      <c r="B47" s="58"/>
      <c r="C47" s="53"/>
      <c r="D47" s="53"/>
      <c r="E47" s="55"/>
      <c r="F47" s="53"/>
    </row>
    <row r="48" spans="1:6" s="25" customFormat="1" ht="12.75">
      <c r="A48" s="53" t="s">
        <v>19</v>
      </c>
      <c r="B48" s="58"/>
      <c r="C48" s="53"/>
      <c r="D48" s="53"/>
      <c r="E48" s="61">
        <f>SUM(E5:E47)</f>
        <v>1538664</v>
      </c>
      <c r="F48" s="53"/>
    </row>
    <row r="49" s="25" customFormat="1" ht="12.75"/>
  </sheetData>
  <sheetProtection/>
  <printOptions/>
  <pageMargins left="0.75" right="0.75" top="1" bottom="1" header="0.5" footer="0.5"/>
  <pageSetup fitToHeight="1" fitToWidth="1" horizontalDpi="1200" verticalDpi="12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zoomScalePageLayoutView="0" workbookViewId="0" topLeftCell="B1">
      <selection activeCell="B1" sqref="A1:IV16384"/>
    </sheetView>
  </sheetViews>
  <sheetFormatPr defaultColWidth="9.140625" defaultRowHeight="12.75"/>
  <cols>
    <col min="1" max="1" width="24.140625" style="11" hidden="1" customWidth="1"/>
    <col min="2" max="2" width="36.140625" style="151" customWidth="1"/>
    <col min="3" max="3" width="17.00390625" style="10" customWidth="1"/>
    <col min="4" max="4" width="15.28125" style="12" customWidth="1"/>
    <col min="5" max="5" width="13.57421875" style="15" bestFit="1" customWidth="1"/>
    <col min="6" max="6" width="19.00390625" style="10" customWidth="1"/>
    <col min="7" max="7" width="13.28125" style="67" customWidth="1"/>
    <col min="8" max="16384" width="9.140625" style="10" customWidth="1"/>
  </cols>
  <sheetData>
    <row r="1" spans="1:7" s="116" customFormat="1" ht="14.25">
      <c r="A1" s="115"/>
      <c r="B1" s="145"/>
      <c r="D1" s="117"/>
      <c r="E1" s="118"/>
      <c r="G1" s="119"/>
    </row>
    <row r="2" spans="1:7" s="116" customFormat="1" ht="18">
      <c r="A2" s="120"/>
      <c r="B2" s="146"/>
      <c r="C2" s="120"/>
      <c r="D2" s="121"/>
      <c r="E2" s="122"/>
      <c r="F2" s="123"/>
      <c r="G2" s="119"/>
    </row>
    <row r="3" spans="1:7" s="116" customFormat="1" ht="18">
      <c r="A3" s="124"/>
      <c r="B3" s="147"/>
      <c r="C3" s="124"/>
      <c r="D3" s="125"/>
      <c r="E3" s="126"/>
      <c r="G3" s="119"/>
    </row>
    <row r="4" spans="1:7" s="116" customFormat="1" ht="15">
      <c r="A4" s="127"/>
      <c r="B4" s="148"/>
      <c r="C4" s="128"/>
      <c r="D4" s="129" t="s">
        <v>80</v>
      </c>
      <c r="E4" s="144" t="s">
        <v>100</v>
      </c>
      <c r="F4" s="130"/>
      <c r="G4" s="119"/>
    </row>
    <row r="5" spans="1:7" s="116" customFormat="1" ht="15">
      <c r="A5" s="131" t="s">
        <v>11</v>
      </c>
      <c r="B5" s="149" t="s">
        <v>151</v>
      </c>
      <c r="C5" s="131" t="s">
        <v>150</v>
      </c>
      <c r="D5" s="132" t="s">
        <v>16</v>
      </c>
      <c r="E5" s="133" t="s">
        <v>99</v>
      </c>
      <c r="F5" s="134" t="s">
        <v>12</v>
      </c>
      <c r="G5" s="119"/>
    </row>
    <row r="6" spans="1:7" s="116" customFormat="1" ht="14.25">
      <c r="A6" s="101"/>
      <c r="B6" s="140" t="s">
        <v>153</v>
      </c>
      <c r="C6" s="136">
        <v>8</v>
      </c>
      <c r="D6" s="137">
        <v>486035.72000000003</v>
      </c>
      <c r="E6" s="137">
        <v>0</v>
      </c>
      <c r="F6" s="136"/>
      <c r="G6" s="152"/>
    </row>
    <row r="7" spans="1:7" s="116" customFormat="1" ht="14.25">
      <c r="A7" s="101"/>
      <c r="B7" s="140" t="s">
        <v>152</v>
      </c>
      <c r="C7" s="136">
        <v>11</v>
      </c>
      <c r="D7" s="137">
        <v>1155996</v>
      </c>
      <c r="E7" s="137">
        <v>86818</v>
      </c>
      <c r="F7" s="136"/>
      <c r="G7" s="119"/>
    </row>
    <row r="8" spans="1:7" s="116" customFormat="1" ht="14.25">
      <c r="A8" s="101"/>
      <c r="B8" s="140" t="s">
        <v>154</v>
      </c>
      <c r="C8" s="136">
        <v>2</v>
      </c>
      <c r="D8" s="137">
        <v>179160</v>
      </c>
      <c r="E8" s="137">
        <v>0</v>
      </c>
      <c r="F8" s="136"/>
      <c r="G8" s="119"/>
    </row>
    <row r="9" spans="1:7" s="116" customFormat="1" ht="14.25">
      <c r="A9" s="101"/>
      <c r="B9" s="140" t="s">
        <v>155</v>
      </c>
      <c r="C9" s="136">
        <v>4</v>
      </c>
      <c r="D9" s="137">
        <v>152424</v>
      </c>
      <c r="E9" s="137">
        <v>4528</v>
      </c>
      <c r="F9" s="136"/>
      <c r="G9" s="119"/>
    </row>
    <row r="10" spans="1:7" s="116" customFormat="1" ht="14.25">
      <c r="A10" s="101"/>
      <c r="B10" s="140" t="s">
        <v>24</v>
      </c>
      <c r="C10" s="136">
        <v>2</v>
      </c>
      <c r="D10" s="139">
        <v>115892</v>
      </c>
      <c r="E10" s="139">
        <v>11722</v>
      </c>
      <c r="F10" s="136"/>
      <c r="G10" s="119"/>
    </row>
    <row r="11" spans="1:7" s="116" customFormat="1" ht="14.25">
      <c r="A11" s="101"/>
      <c r="B11" s="140" t="s">
        <v>156</v>
      </c>
      <c r="C11" s="136">
        <v>10</v>
      </c>
      <c r="D11" s="139">
        <v>584556</v>
      </c>
      <c r="E11" s="139">
        <v>34462</v>
      </c>
      <c r="F11" s="136"/>
      <c r="G11" s="119"/>
    </row>
    <row r="12" spans="1:7" s="116" customFormat="1" ht="14.25">
      <c r="A12" s="101"/>
      <c r="B12" s="140" t="s">
        <v>157</v>
      </c>
      <c r="C12" s="136">
        <v>0</v>
      </c>
      <c r="D12" s="139">
        <v>0</v>
      </c>
      <c r="E12" s="139">
        <v>0</v>
      </c>
      <c r="F12" s="136"/>
      <c r="G12" s="119"/>
    </row>
    <row r="13" spans="1:7" s="116" customFormat="1" ht="14.25">
      <c r="A13" s="101"/>
      <c r="B13" s="140" t="s">
        <v>158</v>
      </c>
      <c r="C13" s="136">
        <v>0</v>
      </c>
      <c r="D13" s="139">
        <v>51348</v>
      </c>
      <c r="E13" s="139">
        <v>6650</v>
      </c>
      <c r="F13" s="136"/>
      <c r="G13" s="119"/>
    </row>
    <row r="14" spans="1:7" s="116" customFormat="1" ht="14.25">
      <c r="A14" s="101"/>
      <c r="B14" s="140" t="s">
        <v>27</v>
      </c>
      <c r="C14" s="136">
        <v>0</v>
      </c>
      <c r="D14" s="139">
        <v>0</v>
      </c>
      <c r="E14" s="139">
        <v>0</v>
      </c>
      <c r="F14" s="136"/>
      <c r="G14" s="119"/>
    </row>
    <row r="15" spans="1:7" s="116" customFormat="1" ht="14.25">
      <c r="A15" s="101"/>
      <c r="B15" s="140" t="s">
        <v>137</v>
      </c>
      <c r="C15" s="136">
        <v>1</v>
      </c>
      <c r="D15" s="139">
        <v>47016</v>
      </c>
      <c r="E15" s="139">
        <v>0</v>
      </c>
      <c r="F15" s="136"/>
      <c r="G15" s="119"/>
    </row>
    <row r="16" spans="1:7" s="116" customFormat="1" ht="14.25">
      <c r="A16" s="101"/>
      <c r="B16" s="140" t="s">
        <v>138</v>
      </c>
      <c r="C16" s="136">
        <v>2</v>
      </c>
      <c r="D16" s="139">
        <v>146352</v>
      </c>
      <c r="E16" s="139">
        <v>16710</v>
      </c>
      <c r="F16" s="136"/>
      <c r="G16" s="119"/>
    </row>
    <row r="17" spans="1:7" s="116" customFormat="1" ht="14.25">
      <c r="A17" s="101"/>
      <c r="B17" s="140"/>
      <c r="C17" s="136"/>
      <c r="D17" s="139"/>
      <c r="E17" s="139"/>
      <c r="F17" s="136"/>
      <c r="G17" s="119"/>
    </row>
    <row r="18" spans="1:7" s="116" customFormat="1" ht="15">
      <c r="A18" s="138"/>
      <c r="B18" s="150" t="s">
        <v>109</v>
      </c>
      <c r="C18" s="135">
        <v>40</v>
      </c>
      <c r="D18" s="141">
        <v>2918779.7199999997</v>
      </c>
      <c r="E18" s="141">
        <v>160890</v>
      </c>
      <c r="F18" s="136"/>
      <c r="G18" s="119"/>
    </row>
    <row r="19" spans="6:7" ht="14.25">
      <c r="F19" s="10" t="s">
        <v>141</v>
      </c>
      <c r="G19" s="67">
        <v>65709.11111111111</v>
      </c>
    </row>
  </sheetData>
  <sheetProtection/>
  <printOptions/>
  <pageMargins left="0.43" right="0.42" top="0.3" bottom="0.5" header="0.37" footer="0.32"/>
  <pageSetup fitToHeight="0" fitToWidth="1" horizontalDpi="600" verticalDpi="600" orientation="landscape" r:id="rId1"/>
  <headerFooter alignWithMargins="0">
    <oddFooter>&amp;C&amp;T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="80" zoomScaleNormal="80" zoomScalePageLayoutView="0" workbookViewId="0" topLeftCell="B1">
      <pane ySplit="5" topLeftCell="A181" activePane="bottomLeft" state="frozen"/>
      <selection pane="topLeft" activeCell="A1" sqref="A1"/>
      <selection pane="bottomLeft" activeCell="F205" sqref="F205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" hidden="1" customWidth="1"/>
    <col min="4" max="4" width="22.57421875" style="0" customWidth="1"/>
    <col min="5" max="5" width="6.8515625" style="14" bestFit="1" customWidth="1"/>
    <col min="6" max="6" width="52.8515625" style="0" customWidth="1"/>
    <col min="7" max="8" width="12.140625" style="2" customWidth="1"/>
    <col min="9" max="9" width="12.140625" style="160" customWidth="1"/>
    <col min="10" max="10" width="14.7109375" style="107" customWidth="1"/>
    <col min="11" max="11" width="40.00390625" style="107" customWidth="1"/>
    <col min="12" max="12" width="9.140625" style="98" customWidth="1"/>
    <col min="13" max="13" width="13.28125" style="0" customWidth="1"/>
  </cols>
  <sheetData>
    <row r="1" spans="1:12" s="3" customFormat="1" ht="15.75">
      <c r="A1" s="82"/>
      <c r="B1" s="348" t="s">
        <v>160</v>
      </c>
      <c r="C1" s="349"/>
      <c r="D1" s="349"/>
      <c r="E1" s="349"/>
      <c r="F1" s="349"/>
      <c r="G1" s="349"/>
      <c r="H1" s="349"/>
      <c r="I1" s="349"/>
      <c r="J1" s="349"/>
      <c r="K1" s="157"/>
      <c r="L1" s="99"/>
    </row>
    <row r="2" spans="1:6" ht="15.75" thickBot="1">
      <c r="A2" s="17"/>
      <c r="B2" s="18"/>
      <c r="C2" s="16"/>
      <c r="D2" s="18"/>
      <c r="E2" s="18"/>
      <c r="F2" s="18"/>
    </row>
    <row r="3" spans="1:11" ht="13.5" thickTop="1">
      <c r="A3" s="69"/>
      <c r="B3" s="70"/>
      <c r="C3" s="71" t="s">
        <v>67</v>
      </c>
      <c r="D3" s="70"/>
      <c r="E3" s="72"/>
      <c r="F3" s="70"/>
      <c r="G3" s="68"/>
      <c r="H3" s="68"/>
      <c r="I3" s="161"/>
      <c r="J3" s="168"/>
      <c r="K3" s="340"/>
    </row>
    <row r="4" spans="1:11" ht="12.75">
      <c r="A4" s="73"/>
      <c r="B4" s="25"/>
      <c r="C4" s="20" t="s">
        <v>16</v>
      </c>
      <c r="D4" s="25"/>
      <c r="E4" s="26"/>
      <c r="F4" s="25"/>
      <c r="G4" s="20" t="s">
        <v>120</v>
      </c>
      <c r="H4" s="20" t="s">
        <v>168</v>
      </c>
      <c r="I4" s="162" t="s">
        <v>169</v>
      </c>
      <c r="J4" s="169" t="s">
        <v>169</v>
      </c>
      <c r="K4" s="340"/>
    </row>
    <row r="5" spans="1:11" ht="13.5" thickBot="1">
      <c r="A5" s="74"/>
      <c r="B5" s="21" t="s">
        <v>14</v>
      </c>
      <c r="C5" s="22" t="s">
        <v>68</v>
      </c>
      <c r="D5" s="21" t="s">
        <v>29</v>
      </c>
      <c r="E5" s="21" t="s">
        <v>69</v>
      </c>
      <c r="F5" s="21" t="s">
        <v>66</v>
      </c>
      <c r="G5" s="75" t="s">
        <v>16</v>
      </c>
      <c r="H5" s="75" t="s">
        <v>121</v>
      </c>
      <c r="I5" s="162"/>
      <c r="J5" s="170" t="s">
        <v>121</v>
      </c>
      <c r="K5" s="340" t="s">
        <v>82</v>
      </c>
    </row>
    <row r="6" spans="1:10" ht="13.5" thickTop="1">
      <c r="A6" s="76" t="s">
        <v>123</v>
      </c>
      <c r="B6" s="77"/>
      <c r="C6" s="68"/>
      <c r="D6" s="77"/>
      <c r="E6" s="72"/>
      <c r="F6" s="77"/>
      <c r="G6" s="68"/>
      <c r="H6" s="68"/>
      <c r="I6" s="161"/>
      <c r="J6" s="171">
        <v>0</v>
      </c>
    </row>
    <row r="7" spans="1:13" ht="12.75">
      <c r="A7" s="23"/>
      <c r="B7" s="25" t="s">
        <v>174</v>
      </c>
      <c r="C7" s="29">
        <v>49435</v>
      </c>
      <c r="D7" s="25" t="s">
        <v>179</v>
      </c>
      <c r="E7" s="26">
        <v>0</v>
      </c>
      <c r="F7" s="25" t="s">
        <v>463</v>
      </c>
      <c r="G7" s="29">
        <v>55545</v>
      </c>
      <c r="H7" s="29">
        <v>49435.05</v>
      </c>
      <c r="I7" s="163">
        <v>49435</v>
      </c>
      <c r="J7" s="155">
        <v>49435</v>
      </c>
      <c r="M7" s="107"/>
    </row>
    <row r="8" spans="1:13" ht="12.75">
      <c r="A8" s="23"/>
      <c r="B8" s="62" t="s">
        <v>174</v>
      </c>
      <c r="C8" s="29">
        <v>13628</v>
      </c>
      <c r="D8" s="62" t="s">
        <v>162</v>
      </c>
      <c r="E8" s="26">
        <v>0</v>
      </c>
      <c r="F8" s="62" t="s">
        <v>464</v>
      </c>
      <c r="G8" s="29">
        <v>15312</v>
      </c>
      <c r="H8" s="29">
        <v>63063.05</v>
      </c>
      <c r="I8" s="163">
        <v>13628</v>
      </c>
      <c r="J8" s="155">
        <v>63063</v>
      </c>
      <c r="M8" s="107"/>
    </row>
    <row r="9" spans="1:13" s="97" customFormat="1" ht="12.75">
      <c r="A9" s="85"/>
      <c r="B9" s="62" t="s">
        <v>181</v>
      </c>
      <c r="C9" s="86">
        <v>54503</v>
      </c>
      <c r="D9" s="62" t="s">
        <v>179</v>
      </c>
      <c r="E9" s="87">
        <v>0</v>
      </c>
      <c r="F9" s="62" t="s">
        <v>465</v>
      </c>
      <c r="G9" s="86">
        <v>61239</v>
      </c>
      <c r="H9" s="29">
        <v>117566.05</v>
      </c>
      <c r="I9" s="163">
        <v>54503</v>
      </c>
      <c r="J9" s="155">
        <v>117566</v>
      </c>
      <c r="K9" s="314"/>
      <c r="L9" s="326"/>
      <c r="M9" s="107"/>
    </row>
    <row r="10" spans="1:13" s="97" customFormat="1" ht="12.75">
      <c r="A10" s="85"/>
      <c r="B10" s="62" t="s">
        <v>176</v>
      </c>
      <c r="C10" s="86">
        <v>67935</v>
      </c>
      <c r="D10" s="62" t="s">
        <v>163</v>
      </c>
      <c r="E10" s="87">
        <v>0</v>
      </c>
      <c r="F10" s="62" t="s">
        <v>466</v>
      </c>
      <c r="G10" s="86">
        <v>76332</v>
      </c>
      <c r="H10" s="29">
        <v>185501.05</v>
      </c>
      <c r="I10" s="163">
        <v>67935</v>
      </c>
      <c r="J10" s="155">
        <v>185501</v>
      </c>
      <c r="K10" s="314"/>
      <c r="L10" s="326"/>
      <c r="M10" s="107"/>
    </row>
    <row r="11" spans="1:13" s="97" customFormat="1" ht="12.75">
      <c r="A11" s="85"/>
      <c r="B11" s="62" t="s">
        <v>176</v>
      </c>
      <c r="C11" s="86">
        <v>57520</v>
      </c>
      <c r="D11" s="62" t="s">
        <v>179</v>
      </c>
      <c r="E11" s="87">
        <v>1</v>
      </c>
      <c r="F11" s="62" t="s">
        <v>207</v>
      </c>
      <c r="G11" s="86">
        <v>64640</v>
      </c>
      <c r="H11" s="29">
        <v>243021.05</v>
      </c>
      <c r="I11" s="154">
        <v>57529.6</v>
      </c>
      <c r="J11" s="155">
        <v>243030.6</v>
      </c>
      <c r="K11" s="314"/>
      <c r="L11" s="326"/>
      <c r="M11" s="107"/>
    </row>
    <row r="12" spans="1:13" s="97" customFormat="1" ht="12.75">
      <c r="A12" s="85"/>
      <c r="B12" s="62" t="s">
        <v>181</v>
      </c>
      <c r="C12" s="86">
        <v>54425</v>
      </c>
      <c r="D12" s="62" t="s">
        <v>179</v>
      </c>
      <c r="E12" s="87">
        <v>2</v>
      </c>
      <c r="F12" s="62" t="s">
        <v>223</v>
      </c>
      <c r="G12" s="86">
        <v>61152</v>
      </c>
      <c r="H12" s="29">
        <v>297446.05</v>
      </c>
      <c r="I12" s="154">
        <v>54425.28</v>
      </c>
      <c r="J12" s="155">
        <v>297455.88</v>
      </c>
      <c r="K12" s="314"/>
      <c r="L12" s="326"/>
      <c r="M12" s="107"/>
    </row>
    <row r="13" spans="1:13" s="97" customFormat="1" ht="12.75">
      <c r="A13" s="85"/>
      <c r="B13" s="62" t="s">
        <v>174</v>
      </c>
      <c r="C13" s="86">
        <v>55524</v>
      </c>
      <c r="D13" s="62" t="s">
        <v>179</v>
      </c>
      <c r="E13" s="87">
        <v>3</v>
      </c>
      <c r="F13" s="62" t="s">
        <v>208</v>
      </c>
      <c r="G13" s="86">
        <v>62386</v>
      </c>
      <c r="H13" s="29">
        <v>352970.05</v>
      </c>
      <c r="I13" s="154">
        <v>55523.54</v>
      </c>
      <c r="J13" s="155">
        <v>352979.42</v>
      </c>
      <c r="K13" s="314"/>
      <c r="L13" s="326"/>
      <c r="M13" s="107"/>
    </row>
    <row r="14" spans="1:13" s="97" customFormat="1" ht="12.75">
      <c r="A14" s="85"/>
      <c r="B14" s="62" t="s">
        <v>176</v>
      </c>
      <c r="C14" s="86">
        <v>53400</v>
      </c>
      <c r="D14" s="62" t="s">
        <v>179</v>
      </c>
      <c r="E14" s="87">
        <v>4</v>
      </c>
      <c r="F14" s="62" t="s">
        <v>209</v>
      </c>
      <c r="G14" s="86">
        <v>60000</v>
      </c>
      <c r="H14" s="29">
        <v>406370.05</v>
      </c>
      <c r="I14" s="154">
        <v>53400</v>
      </c>
      <c r="J14" s="155">
        <v>406379.42</v>
      </c>
      <c r="K14" s="314"/>
      <c r="L14" s="326"/>
      <c r="M14" s="107"/>
    </row>
    <row r="15" spans="1:13" s="97" customFormat="1" ht="12.75">
      <c r="A15" s="85"/>
      <c r="B15" s="62" t="s">
        <v>200</v>
      </c>
      <c r="C15" s="86">
        <v>33938</v>
      </c>
      <c r="D15" s="62" t="s">
        <v>210</v>
      </c>
      <c r="E15" s="87">
        <v>5</v>
      </c>
      <c r="F15" s="62" t="s">
        <v>467</v>
      </c>
      <c r="G15" s="86">
        <v>38133</v>
      </c>
      <c r="H15" s="29">
        <v>440308.05</v>
      </c>
      <c r="I15" s="154">
        <v>33938.37</v>
      </c>
      <c r="J15" s="155">
        <v>440317.79</v>
      </c>
      <c r="K15" s="314"/>
      <c r="L15" s="326"/>
      <c r="M15" s="107"/>
    </row>
    <row r="16" spans="1:13" s="97" customFormat="1" ht="12.75">
      <c r="A16" s="85"/>
      <c r="B16" s="62" t="s">
        <v>200</v>
      </c>
      <c r="C16" s="86">
        <v>56070</v>
      </c>
      <c r="D16" s="62" t="s">
        <v>179</v>
      </c>
      <c r="E16" s="87">
        <v>6</v>
      </c>
      <c r="F16" s="62" t="s">
        <v>383</v>
      </c>
      <c r="G16" s="86">
        <v>63000</v>
      </c>
      <c r="H16" s="29">
        <v>496378.05</v>
      </c>
      <c r="I16" s="312">
        <v>47434</v>
      </c>
      <c r="J16" s="155">
        <v>487751.79</v>
      </c>
      <c r="K16" s="314" t="s">
        <v>433</v>
      </c>
      <c r="L16" s="326"/>
      <c r="M16" s="107"/>
    </row>
    <row r="17" spans="1:13" s="97" customFormat="1" ht="12.75">
      <c r="A17" s="85"/>
      <c r="B17" s="62" t="s">
        <v>181</v>
      </c>
      <c r="C17" s="86">
        <v>13350</v>
      </c>
      <c r="D17" s="62" t="s">
        <v>179</v>
      </c>
      <c r="E17" s="87">
        <v>8</v>
      </c>
      <c r="F17" s="62" t="s">
        <v>221</v>
      </c>
      <c r="G17" s="86">
        <v>15000</v>
      </c>
      <c r="H17" s="29">
        <v>509728.05</v>
      </c>
      <c r="I17" s="154"/>
      <c r="J17" s="155">
        <v>487751.79</v>
      </c>
      <c r="K17" s="314"/>
      <c r="L17" s="326"/>
      <c r="M17" s="107"/>
    </row>
    <row r="18" spans="1:13" s="97" customFormat="1" ht="12.75">
      <c r="A18" s="85"/>
      <c r="B18" s="62" t="s">
        <v>212</v>
      </c>
      <c r="C18" s="86">
        <v>60047</v>
      </c>
      <c r="D18" s="62" t="s">
        <v>179</v>
      </c>
      <c r="E18" s="87">
        <v>11</v>
      </c>
      <c r="F18" s="62" t="s">
        <v>213</v>
      </c>
      <c r="G18" s="86">
        <v>67468</v>
      </c>
      <c r="H18" s="29">
        <v>569775.05</v>
      </c>
      <c r="I18" s="154"/>
      <c r="J18" s="155">
        <v>487751.79</v>
      </c>
      <c r="K18" s="314"/>
      <c r="L18" s="326"/>
      <c r="M18" s="107"/>
    </row>
    <row r="19" spans="1:13" s="97" customFormat="1" ht="12.75">
      <c r="A19" s="85"/>
      <c r="B19" s="62" t="s">
        <v>214</v>
      </c>
      <c r="C19" s="86">
        <v>56768</v>
      </c>
      <c r="D19" s="62" t="s">
        <v>179</v>
      </c>
      <c r="E19" s="87">
        <v>12</v>
      </c>
      <c r="F19" s="62" t="s">
        <v>215</v>
      </c>
      <c r="G19" s="86">
        <v>63784</v>
      </c>
      <c r="H19" s="29">
        <v>626543.05</v>
      </c>
      <c r="I19" s="154"/>
      <c r="J19" s="155">
        <v>487751.79</v>
      </c>
      <c r="K19" s="314"/>
      <c r="L19" s="326"/>
      <c r="M19" s="107"/>
    </row>
    <row r="20" spans="1:13" s="97" customFormat="1" ht="12.75">
      <c r="A20" s="85"/>
      <c r="B20" s="62" t="s">
        <v>212</v>
      </c>
      <c r="C20" s="86">
        <v>60047</v>
      </c>
      <c r="D20" s="62" t="s">
        <v>179</v>
      </c>
      <c r="E20" s="87">
        <v>13</v>
      </c>
      <c r="F20" s="62" t="s">
        <v>216</v>
      </c>
      <c r="G20" s="86">
        <v>67468</v>
      </c>
      <c r="H20" s="29">
        <v>686590.05</v>
      </c>
      <c r="I20" s="154"/>
      <c r="J20" s="155">
        <v>487751.79</v>
      </c>
      <c r="K20" s="314"/>
      <c r="L20" s="326"/>
      <c r="M20" s="107"/>
    </row>
    <row r="21" spans="1:13" s="97" customFormat="1" ht="12.75">
      <c r="A21" s="85"/>
      <c r="B21" s="62" t="s">
        <v>214</v>
      </c>
      <c r="C21" s="86">
        <v>52502</v>
      </c>
      <c r="D21" s="62" t="s">
        <v>217</v>
      </c>
      <c r="E21" s="87">
        <v>14</v>
      </c>
      <c r="F21" s="62" t="s">
        <v>218</v>
      </c>
      <c r="G21" s="86">
        <v>58991</v>
      </c>
      <c r="H21" s="29">
        <v>739092.05</v>
      </c>
      <c r="I21" s="154"/>
      <c r="J21" s="155">
        <v>487751.79</v>
      </c>
      <c r="K21" s="314"/>
      <c r="L21" s="326"/>
      <c r="M21" s="107"/>
    </row>
    <row r="22" spans="1:13" s="97" customFormat="1" ht="12.75">
      <c r="A22" s="85"/>
      <c r="B22" s="62" t="s">
        <v>174</v>
      </c>
      <c r="C22" s="86">
        <v>59593</v>
      </c>
      <c r="D22" s="62" t="s">
        <v>179</v>
      </c>
      <c r="E22" s="87">
        <v>15</v>
      </c>
      <c r="F22" s="62" t="s">
        <v>219</v>
      </c>
      <c r="G22" s="86">
        <v>66958</v>
      </c>
      <c r="H22" s="29">
        <v>798685.05</v>
      </c>
      <c r="I22" s="154"/>
      <c r="J22" s="155">
        <v>487751.79</v>
      </c>
      <c r="K22" s="314"/>
      <c r="L22" s="326"/>
      <c r="M22" s="107"/>
    </row>
    <row r="23" spans="1:13" s="97" customFormat="1" ht="12.75">
      <c r="A23" s="85"/>
      <c r="B23" s="62" t="s">
        <v>181</v>
      </c>
      <c r="C23" s="86">
        <v>53400</v>
      </c>
      <c r="D23" s="62" t="s">
        <v>179</v>
      </c>
      <c r="E23" s="87">
        <v>16</v>
      </c>
      <c r="F23" s="62" t="s">
        <v>220</v>
      </c>
      <c r="G23" s="86">
        <v>60000</v>
      </c>
      <c r="H23" s="29">
        <v>852085.05</v>
      </c>
      <c r="I23" s="154"/>
      <c r="J23" s="155">
        <v>487751.79</v>
      </c>
      <c r="K23" s="314"/>
      <c r="L23" s="326"/>
      <c r="M23" s="107"/>
    </row>
    <row r="24" spans="1:13" s="97" customFormat="1" ht="12.75">
      <c r="A24" s="85"/>
      <c r="B24" s="62" t="s">
        <v>174</v>
      </c>
      <c r="C24" s="86">
        <v>15093</v>
      </c>
      <c r="D24" s="62" t="s">
        <v>179</v>
      </c>
      <c r="E24" s="87">
        <v>17</v>
      </c>
      <c r="F24" s="62" t="s">
        <v>384</v>
      </c>
      <c r="G24" s="86">
        <v>16958</v>
      </c>
      <c r="H24" s="29">
        <v>867178.05</v>
      </c>
      <c r="I24" s="154"/>
      <c r="J24" s="155">
        <v>487751.79</v>
      </c>
      <c r="K24" s="314"/>
      <c r="L24" s="326"/>
      <c r="M24" s="107"/>
    </row>
    <row r="25" spans="1:13" s="97" customFormat="1" ht="12.75">
      <c r="A25" s="85"/>
      <c r="B25" s="85" t="s">
        <v>255</v>
      </c>
      <c r="C25" s="209"/>
      <c r="D25" s="62"/>
      <c r="E25" s="87"/>
      <c r="F25" s="232">
        <v>486035.72000000003</v>
      </c>
      <c r="G25" s="86"/>
      <c r="H25" s="209"/>
      <c r="I25" s="154"/>
      <c r="J25" s="84">
        <v>487751.79</v>
      </c>
      <c r="K25" s="314"/>
      <c r="L25" s="326"/>
      <c r="M25" s="107"/>
    </row>
    <row r="26" spans="1:13" s="200" customFormat="1" ht="12.75">
      <c r="A26" s="201"/>
      <c r="B26" s="195" t="s">
        <v>211</v>
      </c>
      <c r="C26" s="196">
        <v>89153</v>
      </c>
      <c r="D26" s="195" t="s">
        <v>253</v>
      </c>
      <c r="E26" s="197">
        <v>7</v>
      </c>
      <c r="F26" s="195" t="s">
        <v>378</v>
      </c>
      <c r="G26" s="196">
        <v>130000</v>
      </c>
      <c r="H26" s="196">
        <v>115700</v>
      </c>
      <c r="I26" s="198"/>
      <c r="J26" s="274">
        <v>487751.79</v>
      </c>
      <c r="K26" s="315"/>
      <c r="L26" s="327"/>
      <c r="M26" s="107"/>
    </row>
    <row r="27" spans="1:13" s="200" customFormat="1" ht="12.75">
      <c r="A27" s="201"/>
      <c r="B27" s="195" t="s">
        <v>200</v>
      </c>
      <c r="C27" s="196">
        <v>71989</v>
      </c>
      <c r="D27" s="195" t="s">
        <v>254</v>
      </c>
      <c r="E27" s="197">
        <v>9</v>
      </c>
      <c r="F27" s="195" t="s">
        <v>231</v>
      </c>
      <c r="G27" s="196">
        <v>80886</v>
      </c>
      <c r="H27" s="196">
        <v>71988.54000000001</v>
      </c>
      <c r="I27" s="198"/>
      <c r="J27" s="274">
        <v>487751.79</v>
      </c>
      <c r="K27" s="315"/>
      <c r="L27" s="327"/>
      <c r="M27" s="107"/>
    </row>
    <row r="28" spans="1:13" s="200" customFormat="1" ht="12.75">
      <c r="A28" s="201"/>
      <c r="B28" s="195" t="s">
        <v>266</v>
      </c>
      <c r="C28" s="196"/>
      <c r="D28" s="195" t="s">
        <v>254</v>
      </c>
      <c r="E28" s="197" t="s">
        <v>222</v>
      </c>
      <c r="F28" s="195" t="s">
        <v>230</v>
      </c>
      <c r="G28" s="196">
        <v>125000</v>
      </c>
      <c r="H28" s="196">
        <v>0</v>
      </c>
      <c r="I28" s="198"/>
      <c r="J28" s="274">
        <v>487751.79</v>
      </c>
      <c r="K28" s="315"/>
      <c r="L28" s="327"/>
      <c r="M28" s="107"/>
    </row>
    <row r="29" spans="1:13" s="207" customFormat="1" ht="12.75">
      <c r="A29" s="202"/>
      <c r="B29" s="203" t="s">
        <v>181</v>
      </c>
      <c r="C29" s="204">
        <v>79932</v>
      </c>
      <c r="D29" s="203" t="s">
        <v>252</v>
      </c>
      <c r="E29" s="205">
        <v>10</v>
      </c>
      <c r="F29" s="203" t="s">
        <v>232</v>
      </c>
      <c r="G29" s="204">
        <v>89811</v>
      </c>
      <c r="H29" s="204">
        <v>79931.79000000001</v>
      </c>
      <c r="I29" s="206"/>
      <c r="J29" s="275">
        <v>487751.79</v>
      </c>
      <c r="K29" s="316"/>
      <c r="L29" s="328"/>
      <c r="M29" s="107"/>
    </row>
    <row r="30" spans="1:13" s="311" customFormat="1" ht="12.75">
      <c r="A30" s="306"/>
      <c r="B30" s="307"/>
      <c r="C30" s="308"/>
      <c r="D30" s="307"/>
      <c r="E30" s="309"/>
      <c r="F30" s="307" t="s">
        <v>432</v>
      </c>
      <c r="G30" s="308"/>
      <c r="H30" s="308"/>
      <c r="I30" s="310">
        <v>1000000</v>
      </c>
      <c r="J30" s="275">
        <v>1487751.79</v>
      </c>
      <c r="K30" s="317"/>
      <c r="L30" s="329"/>
      <c r="M30" s="107"/>
    </row>
    <row r="31" spans="1:13" s="187" customFormat="1" ht="12.75">
      <c r="A31" s="180"/>
      <c r="B31" s="181" t="s">
        <v>71</v>
      </c>
      <c r="C31" s="182">
        <v>1108252</v>
      </c>
      <c r="D31" s="180"/>
      <c r="E31" s="183">
        <v>21</v>
      </c>
      <c r="F31" s="184"/>
      <c r="G31" s="185"/>
      <c r="H31" s="182">
        <v>1134798.3800000001</v>
      </c>
      <c r="I31" s="186"/>
      <c r="J31" s="184">
        <v>1487751.79</v>
      </c>
      <c r="K31" s="318"/>
      <c r="L31" s="330"/>
      <c r="M31" s="107"/>
    </row>
    <row r="32" spans="1:13" ht="13.5" thickBot="1">
      <c r="A32" s="79"/>
      <c r="B32" s="78"/>
      <c r="C32" s="228" t="s">
        <v>265</v>
      </c>
      <c r="D32" s="79"/>
      <c r="E32" s="80"/>
      <c r="F32" s="79"/>
      <c r="G32" s="81"/>
      <c r="H32" s="81"/>
      <c r="I32" s="164"/>
      <c r="J32" s="173"/>
      <c r="M32" s="107"/>
    </row>
    <row r="33" spans="1:13" s="97" customFormat="1" ht="13.5" thickTop="1">
      <c r="A33" s="85" t="s">
        <v>5</v>
      </c>
      <c r="B33" s="62"/>
      <c r="C33" s="86"/>
      <c r="D33" s="62"/>
      <c r="E33" s="87"/>
      <c r="F33" s="62"/>
      <c r="G33" s="86"/>
      <c r="H33" s="86"/>
      <c r="I33" s="154"/>
      <c r="J33" s="172"/>
      <c r="K33" s="314"/>
      <c r="L33" s="326"/>
      <c r="M33" s="107"/>
    </row>
    <row r="34" spans="1:13" s="97" customFormat="1" ht="12.75">
      <c r="A34" s="85"/>
      <c r="B34" s="62" t="s">
        <v>164</v>
      </c>
      <c r="C34" s="86">
        <v>24000</v>
      </c>
      <c r="D34" s="62" t="s">
        <v>179</v>
      </c>
      <c r="E34" s="87">
        <v>0</v>
      </c>
      <c r="F34" s="62" t="s">
        <v>468</v>
      </c>
      <c r="G34" s="86">
        <v>24000</v>
      </c>
      <c r="H34" s="86">
        <v>24000</v>
      </c>
      <c r="I34" s="154">
        <v>24000</v>
      </c>
      <c r="J34" s="172">
        <v>24000</v>
      </c>
      <c r="K34" s="314"/>
      <c r="L34" s="326"/>
      <c r="M34" s="107"/>
    </row>
    <row r="35" spans="1:13" s="97" customFormat="1" ht="12.75">
      <c r="A35" s="85"/>
      <c r="B35" s="62" t="s">
        <v>267</v>
      </c>
      <c r="C35" s="86">
        <v>80000</v>
      </c>
      <c r="D35" s="62" t="s">
        <v>163</v>
      </c>
      <c r="E35" s="87">
        <v>0</v>
      </c>
      <c r="F35" s="62" t="s">
        <v>469</v>
      </c>
      <c r="G35" s="86">
        <v>80000</v>
      </c>
      <c r="H35" s="86">
        <v>104000</v>
      </c>
      <c r="I35" s="154">
        <v>80004</v>
      </c>
      <c r="J35" s="172">
        <v>104004</v>
      </c>
      <c r="K35" s="314"/>
      <c r="L35" s="326"/>
      <c r="M35" s="107"/>
    </row>
    <row r="36" spans="1:13" s="97" customFormat="1" ht="12.75">
      <c r="A36" s="85"/>
      <c r="B36" s="62" t="s">
        <v>269</v>
      </c>
      <c r="C36" s="86">
        <v>25000</v>
      </c>
      <c r="D36" s="62" t="s">
        <v>162</v>
      </c>
      <c r="E36" s="87">
        <v>0</v>
      </c>
      <c r="F36" s="62" t="s">
        <v>470</v>
      </c>
      <c r="G36" s="86">
        <v>25000</v>
      </c>
      <c r="H36" s="86">
        <v>129000</v>
      </c>
      <c r="I36" s="154">
        <v>25000</v>
      </c>
      <c r="J36" s="172">
        <v>129004</v>
      </c>
      <c r="K36" s="314"/>
      <c r="L36" s="326"/>
      <c r="M36" s="107"/>
    </row>
    <row r="37" spans="1:13" s="97" customFormat="1" ht="12.75">
      <c r="A37" s="85"/>
      <c r="B37" s="62" t="s">
        <v>268</v>
      </c>
      <c r="C37" s="86">
        <v>60000</v>
      </c>
      <c r="D37" s="62" t="s">
        <v>179</v>
      </c>
      <c r="E37" s="87">
        <v>0</v>
      </c>
      <c r="F37" s="62" t="s">
        <v>471</v>
      </c>
      <c r="G37" s="86">
        <v>60000</v>
      </c>
      <c r="H37" s="86">
        <v>189000</v>
      </c>
      <c r="I37" s="154">
        <v>60000</v>
      </c>
      <c r="J37" s="172">
        <v>189004</v>
      </c>
      <c r="K37" s="314"/>
      <c r="L37" s="326"/>
      <c r="M37" s="107"/>
    </row>
    <row r="38" spans="1:13" s="97" customFormat="1" ht="12.75">
      <c r="A38" s="85"/>
      <c r="B38" s="62" t="s">
        <v>165</v>
      </c>
      <c r="C38" s="86">
        <v>42852</v>
      </c>
      <c r="D38" s="62" t="s">
        <v>217</v>
      </c>
      <c r="E38" s="87">
        <v>0</v>
      </c>
      <c r="F38" s="62" t="s">
        <v>472</v>
      </c>
      <c r="G38" s="86">
        <v>42852</v>
      </c>
      <c r="H38" s="86">
        <v>231852</v>
      </c>
      <c r="I38" s="154">
        <v>42852</v>
      </c>
      <c r="J38" s="172">
        <v>231856</v>
      </c>
      <c r="K38" s="314"/>
      <c r="L38" s="326"/>
      <c r="M38" s="107"/>
    </row>
    <row r="39" spans="1:13" s="97" customFormat="1" ht="12.75">
      <c r="A39" s="85"/>
      <c r="B39" s="62" t="s">
        <v>270</v>
      </c>
      <c r="C39" s="86">
        <v>49008</v>
      </c>
      <c r="D39" s="62" t="s">
        <v>210</v>
      </c>
      <c r="E39" s="87">
        <v>0</v>
      </c>
      <c r="F39" s="62" t="s">
        <v>472</v>
      </c>
      <c r="G39" s="86">
        <v>49008</v>
      </c>
      <c r="H39" s="86">
        <v>280860</v>
      </c>
      <c r="I39" s="154">
        <v>0</v>
      </c>
      <c r="J39" s="172">
        <v>231856</v>
      </c>
      <c r="K39" s="314" t="s">
        <v>431</v>
      </c>
      <c r="L39" s="326"/>
      <c r="M39" s="107"/>
    </row>
    <row r="40" spans="1:13" s="97" customFormat="1" ht="12.75">
      <c r="A40" s="85"/>
      <c r="B40" s="62" t="s">
        <v>270</v>
      </c>
      <c r="C40" s="86">
        <v>20000</v>
      </c>
      <c r="D40" s="62" t="s">
        <v>271</v>
      </c>
      <c r="E40" s="87">
        <v>0</v>
      </c>
      <c r="F40" s="62" t="s">
        <v>473</v>
      </c>
      <c r="G40" s="86">
        <v>20000</v>
      </c>
      <c r="H40" s="86">
        <v>300860</v>
      </c>
      <c r="I40" s="154">
        <v>0</v>
      </c>
      <c r="J40" s="172">
        <v>231856</v>
      </c>
      <c r="K40" s="314" t="s">
        <v>431</v>
      </c>
      <c r="L40" s="326"/>
      <c r="M40" s="107"/>
    </row>
    <row r="41" spans="1:13" s="97" customFormat="1" ht="12.75">
      <c r="A41" s="85"/>
      <c r="B41" s="62" t="s">
        <v>272</v>
      </c>
      <c r="C41" s="86">
        <v>12600</v>
      </c>
      <c r="D41" s="62" t="s">
        <v>273</v>
      </c>
      <c r="E41" s="87">
        <v>0</v>
      </c>
      <c r="F41" s="62" t="s">
        <v>474</v>
      </c>
      <c r="G41" s="86">
        <v>12600</v>
      </c>
      <c r="H41" s="86">
        <v>313460</v>
      </c>
      <c r="I41" s="154">
        <v>12600</v>
      </c>
      <c r="J41" s="172">
        <v>244456</v>
      </c>
      <c r="K41" s="314"/>
      <c r="L41" s="326"/>
      <c r="M41" s="107"/>
    </row>
    <row r="42" spans="1:13" s="97" customFormat="1" ht="12.75">
      <c r="A42" s="85"/>
      <c r="B42" s="62" t="s">
        <v>274</v>
      </c>
      <c r="C42" s="86">
        <v>39000</v>
      </c>
      <c r="D42" s="62" t="s">
        <v>210</v>
      </c>
      <c r="E42" s="87">
        <v>0</v>
      </c>
      <c r="F42" s="62" t="s">
        <v>475</v>
      </c>
      <c r="G42" s="86">
        <v>39000</v>
      </c>
      <c r="H42" s="86">
        <v>352460</v>
      </c>
      <c r="I42" s="154">
        <v>39000</v>
      </c>
      <c r="J42" s="172">
        <v>283456</v>
      </c>
      <c r="K42" s="314"/>
      <c r="L42" s="326"/>
      <c r="M42" s="107"/>
    </row>
    <row r="43" spans="1:13" s="97" customFormat="1" ht="12.75">
      <c r="A43" s="85"/>
      <c r="B43" s="62" t="s">
        <v>186</v>
      </c>
      <c r="C43" s="86">
        <v>50000</v>
      </c>
      <c r="D43" s="62" t="s">
        <v>179</v>
      </c>
      <c r="E43" s="87">
        <v>0</v>
      </c>
      <c r="F43" s="62" t="s">
        <v>78</v>
      </c>
      <c r="G43" s="86">
        <v>50000</v>
      </c>
      <c r="H43" s="86">
        <v>402460</v>
      </c>
      <c r="I43" s="154">
        <v>50004</v>
      </c>
      <c r="J43" s="172">
        <v>333460</v>
      </c>
      <c r="K43" s="314"/>
      <c r="L43" s="326"/>
      <c r="M43" s="107"/>
    </row>
    <row r="44" spans="1:13" s="97" customFormat="1" ht="12.75">
      <c r="A44" s="85"/>
      <c r="B44" s="62" t="s">
        <v>197</v>
      </c>
      <c r="C44" s="86">
        <v>41724</v>
      </c>
      <c r="D44" s="62" t="s">
        <v>210</v>
      </c>
      <c r="E44" s="87">
        <v>0</v>
      </c>
      <c r="F44" s="62" t="s">
        <v>476</v>
      </c>
      <c r="G44" s="86">
        <v>41724</v>
      </c>
      <c r="H44" s="86">
        <v>444184</v>
      </c>
      <c r="I44" s="154">
        <v>41724</v>
      </c>
      <c r="J44" s="172">
        <v>375184</v>
      </c>
      <c r="K44" s="314"/>
      <c r="L44" s="326"/>
      <c r="M44" s="107"/>
    </row>
    <row r="45" spans="1:13" s="97" customFormat="1" ht="12.75">
      <c r="A45" s="85"/>
      <c r="B45" s="62" t="s">
        <v>276</v>
      </c>
      <c r="C45" s="86">
        <v>60000</v>
      </c>
      <c r="D45" s="62" t="s">
        <v>179</v>
      </c>
      <c r="E45" s="87">
        <v>0</v>
      </c>
      <c r="F45" s="62" t="s">
        <v>477</v>
      </c>
      <c r="G45" s="86">
        <v>60000</v>
      </c>
      <c r="H45" s="86">
        <v>504184</v>
      </c>
      <c r="I45" s="154">
        <v>60000</v>
      </c>
      <c r="J45" s="172">
        <v>435184</v>
      </c>
      <c r="K45" s="314"/>
      <c r="L45" s="326"/>
      <c r="M45" s="107"/>
    </row>
    <row r="46" spans="1:13" s="97" customFormat="1" ht="12.75">
      <c r="A46" s="85"/>
      <c r="B46" s="62" t="s">
        <v>278</v>
      </c>
      <c r="C46" s="86">
        <v>35004</v>
      </c>
      <c r="D46" s="62" t="s">
        <v>210</v>
      </c>
      <c r="E46" s="87">
        <v>0</v>
      </c>
      <c r="F46" s="62" t="s">
        <v>478</v>
      </c>
      <c r="G46" s="86">
        <v>35004</v>
      </c>
      <c r="H46" s="86">
        <v>539188</v>
      </c>
      <c r="I46" s="154">
        <v>35004</v>
      </c>
      <c r="J46" s="172">
        <v>470188</v>
      </c>
      <c r="K46" s="314"/>
      <c r="L46" s="326"/>
      <c r="M46" s="107"/>
    </row>
    <row r="47" spans="1:13" s="97" customFormat="1" ht="12.75">
      <c r="A47" s="85"/>
      <c r="B47" s="62" t="s">
        <v>278</v>
      </c>
      <c r="C47" s="86">
        <v>35004</v>
      </c>
      <c r="D47" s="62" t="s">
        <v>210</v>
      </c>
      <c r="E47" s="87">
        <v>0</v>
      </c>
      <c r="F47" s="62" t="s">
        <v>478</v>
      </c>
      <c r="G47" s="86">
        <v>35004</v>
      </c>
      <c r="H47" s="86">
        <v>574192</v>
      </c>
      <c r="I47" s="154">
        <v>35004</v>
      </c>
      <c r="J47" s="172">
        <v>505192</v>
      </c>
      <c r="K47" s="314"/>
      <c r="L47" s="326"/>
      <c r="M47" s="107"/>
    </row>
    <row r="48" spans="1:13" s="97" customFormat="1" ht="12.75">
      <c r="A48" s="85"/>
      <c r="B48" s="62" t="s">
        <v>288</v>
      </c>
      <c r="C48" s="86">
        <v>83550</v>
      </c>
      <c r="D48" s="62" t="s">
        <v>162</v>
      </c>
      <c r="E48" s="87">
        <v>0</v>
      </c>
      <c r="F48" s="62" t="s">
        <v>479</v>
      </c>
      <c r="G48" s="86">
        <v>83550</v>
      </c>
      <c r="H48" s="86">
        <v>657742</v>
      </c>
      <c r="I48" s="154">
        <v>0</v>
      </c>
      <c r="J48" s="172">
        <v>505192</v>
      </c>
      <c r="K48" s="314" t="s">
        <v>426</v>
      </c>
      <c r="L48" s="326"/>
      <c r="M48" s="107"/>
    </row>
    <row r="49" spans="1:13" s="97" customFormat="1" ht="12.75">
      <c r="A49" s="85"/>
      <c r="B49" s="62" t="s">
        <v>193</v>
      </c>
      <c r="C49" s="86">
        <v>46860</v>
      </c>
      <c r="D49" s="62" t="s">
        <v>179</v>
      </c>
      <c r="E49" s="87">
        <v>0</v>
      </c>
      <c r="F49" s="62" t="s">
        <v>190</v>
      </c>
      <c r="G49" s="86">
        <v>46860</v>
      </c>
      <c r="H49" s="86">
        <v>704602</v>
      </c>
      <c r="I49" s="154">
        <v>46860</v>
      </c>
      <c r="J49" s="172">
        <v>552052</v>
      </c>
      <c r="K49" s="314"/>
      <c r="L49" s="326"/>
      <c r="M49" s="107"/>
    </row>
    <row r="50" spans="1:13" s="97" customFormat="1" ht="12.75">
      <c r="A50" s="85"/>
      <c r="B50" s="62" t="s">
        <v>164</v>
      </c>
      <c r="C50" s="86">
        <v>48120</v>
      </c>
      <c r="D50" s="62" t="s">
        <v>163</v>
      </c>
      <c r="E50" s="87">
        <v>0</v>
      </c>
      <c r="F50" s="62" t="s">
        <v>190</v>
      </c>
      <c r="G50" s="86">
        <v>48120</v>
      </c>
      <c r="H50" s="86">
        <v>752722</v>
      </c>
      <c r="I50" s="154">
        <v>48120</v>
      </c>
      <c r="J50" s="172">
        <v>600172</v>
      </c>
      <c r="K50" s="314"/>
      <c r="L50" s="326"/>
      <c r="M50" s="107"/>
    </row>
    <row r="51" spans="1:13" s="97" customFormat="1" ht="12.75">
      <c r="A51" s="85"/>
      <c r="B51" s="62" t="s">
        <v>186</v>
      </c>
      <c r="C51" s="86">
        <v>48504</v>
      </c>
      <c r="D51" s="62" t="s">
        <v>179</v>
      </c>
      <c r="E51" s="87">
        <v>0</v>
      </c>
      <c r="F51" s="62" t="s">
        <v>190</v>
      </c>
      <c r="G51" s="86">
        <v>48504</v>
      </c>
      <c r="H51" s="86">
        <v>801226</v>
      </c>
      <c r="I51" s="154">
        <v>48504</v>
      </c>
      <c r="J51" s="172">
        <v>648676</v>
      </c>
      <c r="K51" s="314"/>
      <c r="L51" s="326"/>
      <c r="M51" s="107"/>
    </row>
    <row r="52" spans="1:13" s="97" customFormat="1" ht="12.75">
      <c r="A52" s="85"/>
      <c r="B52" s="62" t="s">
        <v>197</v>
      </c>
      <c r="C52" s="86">
        <v>59082</v>
      </c>
      <c r="D52" s="62" t="s">
        <v>179</v>
      </c>
      <c r="E52" s="87">
        <v>1</v>
      </c>
      <c r="F52" s="62" t="s">
        <v>282</v>
      </c>
      <c r="G52" s="86">
        <v>59082</v>
      </c>
      <c r="H52" s="86">
        <v>860308</v>
      </c>
      <c r="I52" s="154">
        <v>59082</v>
      </c>
      <c r="J52" s="172">
        <v>707758</v>
      </c>
      <c r="K52" s="314"/>
      <c r="L52" s="326"/>
      <c r="M52" s="107"/>
    </row>
    <row r="53" spans="1:13" s="97" customFormat="1" ht="12.75">
      <c r="A53" s="85"/>
      <c r="B53" s="62" t="s">
        <v>283</v>
      </c>
      <c r="C53" s="86">
        <v>61220</v>
      </c>
      <c r="D53" s="62" t="s">
        <v>179</v>
      </c>
      <c r="E53" s="87">
        <v>3</v>
      </c>
      <c r="F53" s="62" t="s">
        <v>284</v>
      </c>
      <c r="G53" s="86">
        <v>61220</v>
      </c>
      <c r="H53" s="86">
        <v>921528</v>
      </c>
      <c r="I53" s="154">
        <v>61224</v>
      </c>
      <c r="J53" s="172">
        <v>768982</v>
      </c>
      <c r="K53" s="314"/>
      <c r="L53" s="326"/>
      <c r="M53" s="107"/>
    </row>
    <row r="54" spans="1:13" s="97" customFormat="1" ht="12.75">
      <c r="A54" s="85"/>
      <c r="B54" s="62" t="s">
        <v>285</v>
      </c>
      <c r="C54" s="86">
        <v>49870</v>
      </c>
      <c r="D54" s="62" t="s">
        <v>179</v>
      </c>
      <c r="E54" s="87">
        <v>6</v>
      </c>
      <c r="F54" s="62" t="s">
        <v>286</v>
      </c>
      <c r="G54" s="86">
        <v>49870</v>
      </c>
      <c r="H54" s="86">
        <v>971398</v>
      </c>
      <c r="I54" s="154">
        <v>49872</v>
      </c>
      <c r="J54" s="172">
        <v>818854</v>
      </c>
      <c r="K54" s="314"/>
      <c r="L54" s="326"/>
      <c r="M54" s="107"/>
    </row>
    <row r="55" spans="1:13" s="97" customFormat="1" ht="12.75">
      <c r="A55" s="85"/>
      <c r="B55" s="62" t="s">
        <v>287</v>
      </c>
      <c r="C55" s="86">
        <v>47789</v>
      </c>
      <c r="D55" s="62" t="s">
        <v>179</v>
      </c>
      <c r="E55" s="87">
        <v>7</v>
      </c>
      <c r="F55" s="62" t="s">
        <v>289</v>
      </c>
      <c r="G55" s="86">
        <v>47789</v>
      </c>
      <c r="H55" s="86">
        <v>1019187</v>
      </c>
      <c r="I55" s="154">
        <v>47796</v>
      </c>
      <c r="J55" s="172">
        <v>866650</v>
      </c>
      <c r="K55" s="314"/>
      <c r="L55" s="326"/>
      <c r="M55" s="107"/>
    </row>
    <row r="56" spans="1:13" s="97" customFormat="1" ht="12.75">
      <c r="A56" s="85"/>
      <c r="B56" s="62" t="s">
        <v>165</v>
      </c>
      <c r="C56" s="86">
        <v>66000</v>
      </c>
      <c r="D56" s="62" t="s">
        <v>179</v>
      </c>
      <c r="E56" s="87">
        <v>8</v>
      </c>
      <c r="F56" s="62" t="s">
        <v>290</v>
      </c>
      <c r="G56" s="86">
        <v>66000</v>
      </c>
      <c r="H56" s="86">
        <v>1085187</v>
      </c>
      <c r="I56" s="154">
        <v>66000</v>
      </c>
      <c r="J56" s="172">
        <v>932650</v>
      </c>
      <c r="K56" s="314"/>
      <c r="L56" s="326"/>
      <c r="M56" s="107"/>
    </row>
    <row r="57" spans="1:13" s="97" customFormat="1" ht="12.75">
      <c r="A57" s="85"/>
      <c r="B57" s="62" t="s">
        <v>197</v>
      </c>
      <c r="C57" s="86">
        <v>59082</v>
      </c>
      <c r="D57" s="62" t="s">
        <v>179</v>
      </c>
      <c r="E57" s="87">
        <v>9</v>
      </c>
      <c r="F57" s="62" t="s">
        <v>390</v>
      </c>
      <c r="G57" s="86">
        <v>59082</v>
      </c>
      <c r="H57" s="86">
        <v>1144269</v>
      </c>
      <c r="I57" s="154">
        <v>59082</v>
      </c>
      <c r="J57" s="172">
        <v>991732</v>
      </c>
      <c r="K57" s="314"/>
      <c r="L57" s="326"/>
      <c r="M57" s="107"/>
    </row>
    <row r="58" spans="1:13" s="97" customFormat="1" ht="12.75">
      <c r="A58" s="85"/>
      <c r="B58" s="62" t="s">
        <v>195</v>
      </c>
      <c r="C58" s="86">
        <v>95133</v>
      </c>
      <c r="D58" s="62" t="s">
        <v>291</v>
      </c>
      <c r="E58" s="87">
        <v>10</v>
      </c>
      <c r="F58" s="62" t="s">
        <v>293</v>
      </c>
      <c r="G58" s="86">
        <v>95133</v>
      </c>
      <c r="H58" s="86">
        <v>1239402</v>
      </c>
      <c r="I58" s="154">
        <v>95136</v>
      </c>
      <c r="J58" s="172">
        <v>1086868</v>
      </c>
      <c r="K58" s="314"/>
      <c r="L58" s="326"/>
      <c r="M58" s="107"/>
    </row>
    <row r="59" spans="1:13" s="97" customFormat="1" ht="12.75">
      <c r="A59" s="85"/>
      <c r="B59" s="62" t="s">
        <v>193</v>
      </c>
      <c r="C59" s="86">
        <v>49000</v>
      </c>
      <c r="D59" s="62" t="s">
        <v>179</v>
      </c>
      <c r="E59" s="87">
        <v>11</v>
      </c>
      <c r="F59" s="62" t="s">
        <v>292</v>
      </c>
      <c r="G59" s="86">
        <v>49000</v>
      </c>
      <c r="H59" s="86">
        <v>1288402</v>
      </c>
      <c r="I59" s="246"/>
      <c r="J59" s="172">
        <v>1086868</v>
      </c>
      <c r="K59" s="314"/>
      <c r="L59" s="326"/>
      <c r="M59" s="107"/>
    </row>
    <row r="60" spans="1:13" s="97" customFormat="1" ht="12.75">
      <c r="A60" s="85"/>
      <c r="B60" s="62" t="s">
        <v>283</v>
      </c>
      <c r="C60" s="86">
        <v>60558</v>
      </c>
      <c r="D60" s="62" t="s">
        <v>179</v>
      </c>
      <c r="E60" s="87">
        <v>12</v>
      </c>
      <c r="F60" s="62" t="s">
        <v>391</v>
      </c>
      <c r="G60" s="86">
        <v>60558</v>
      </c>
      <c r="H60" s="86">
        <v>1348960</v>
      </c>
      <c r="I60" s="154"/>
      <c r="J60" s="172">
        <v>1086868</v>
      </c>
      <c r="K60" s="314"/>
      <c r="L60" s="326"/>
      <c r="M60" s="107"/>
    </row>
    <row r="61" spans="1:13" s="97" customFormat="1" ht="12.75">
      <c r="A61" s="85"/>
      <c r="B61" s="62" t="s">
        <v>294</v>
      </c>
      <c r="C61" s="86">
        <v>56106</v>
      </c>
      <c r="D61" s="62" t="s">
        <v>179</v>
      </c>
      <c r="E61" s="87">
        <v>13</v>
      </c>
      <c r="F61" s="62" t="s">
        <v>295</v>
      </c>
      <c r="G61" s="86">
        <v>56106</v>
      </c>
      <c r="H61" s="86">
        <v>1405066</v>
      </c>
      <c r="I61" s="154"/>
      <c r="J61" s="172">
        <v>1086868</v>
      </c>
      <c r="K61" s="314"/>
      <c r="L61" s="326"/>
      <c r="M61" s="107"/>
    </row>
    <row r="62" spans="1:13" s="97" customFormat="1" ht="12.75">
      <c r="A62" s="85"/>
      <c r="B62" s="62" t="s">
        <v>193</v>
      </c>
      <c r="C62" s="86">
        <v>49000</v>
      </c>
      <c r="D62" s="62" t="s">
        <v>179</v>
      </c>
      <c r="E62" s="87">
        <v>14</v>
      </c>
      <c r="F62" s="62" t="s">
        <v>296</v>
      </c>
      <c r="G62" s="86">
        <v>49000</v>
      </c>
      <c r="H62" s="86">
        <v>1454066</v>
      </c>
      <c r="I62" s="154"/>
      <c r="J62" s="172">
        <v>1086868</v>
      </c>
      <c r="K62" s="314" t="s">
        <v>425</v>
      </c>
      <c r="L62" s="326"/>
      <c r="M62" s="107"/>
    </row>
    <row r="63" spans="1:13" s="97" customFormat="1" ht="12.75">
      <c r="A63" s="85"/>
      <c r="B63" s="62" t="s">
        <v>297</v>
      </c>
      <c r="C63" s="86">
        <v>58252</v>
      </c>
      <c r="D63" s="62" t="s">
        <v>179</v>
      </c>
      <c r="E63" s="87">
        <v>15</v>
      </c>
      <c r="F63" s="62" t="s">
        <v>298</v>
      </c>
      <c r="G63" s="86">
        <v>58252</v>
      </c>
      <c r="H63" s="86">
        <v>1512318</v>
      </c>
      <c r="I63" s="154"/>
      <c r="J63" s="172">
        <v>1086868</v>
      </c>
      <c r="K63" s="314"/>
      <c r="L63" s="326"/>
      <c r="M63" s="107"/>
    </row>
    <row r="64" spans="1:13" s="97" customFormat="1" ht="12.75">
      <c r="A64" s="85"/>
      <c r="B64" s="62" t="s">
        <v>201</v>
      </c>
      <c r="C64" s="86"/>
      <c r="D64" s="62" t="s">
        <v>291</v>
      </c>
      <c r="E64" s="87"/>
      <c r="F64" s="62" t="s">
        <v>427</v>
      </c>
      <c r="G64" s="86">
        <v>65314</v>
      </c>
      <c r="H64" s="86">
        <v>1577632</v>
      </c>
      <c r="I64" s="154">
        <v>65314</v>
      </c>
      <c r="J64" s="172">
        <v>1152182</v>
      </c>
      <c r="K64" s="314" t="s">
        <v>428</v>
      </c>
      <c r="L64" s="326"/>
      <c r="M64" s="107"/>
    </row>
    <row r="65" spans="1:13" s="97" customFormat="1" ht="12.75">
      <c r="A65" s="85"/>
      <c r="B65" s="85" t="s">
        <v>255</v>
      </c>
      <c r="C65" s="86"/>
      <c r="D65" s="62"/>
      <c r="E65" s="87"/>
      <c r="F65" s="229">
        <v>1155996</v>
      </c>
      <c r="G65" s="86"/>
      <c r="H65" s="209"/>
      <c r="I65" s="154"/>
      <c r="J65" s="229">
        <v>1152182</v>
      </c>
      <c r="K65" s="314"/>
      <c r="L65" s="326"/>
      <c r="M65" s="107"/>
    </row>
    <row r="66" spans="1:13" s="225" customFormat="1" ht="12.75">
      <c r="A66" s="222"/>
      <c r="B66" s="222" t="s">
        <v>387</v>
      </c>
      <c r="C66" s="223"/>
      <c r="D66" s="231" t="s">
        <v>388</v>
      </c>
      <c r="E66" s="224">
        <v>0</v>
      </c>
      <c r="F66" s="227" t="s">
        <v>389</v>
      </c>
      <c r="G66" s="223">
        <v>60000</v>
      </c>
      <c r="H66" s="223">
        <v>60000</v>
      </c>
      <c r="I66" s="226">
        <v>65000</v>
      </c>
      <c r="J66" s="216">
        <v>1217182</v>
      </c>
      <c r="K66" s="319"/>
      <c r="L66" s="331"/>
      <c r="M66" s="107"/>
    </row>
    <row r="67" spans="1:13" s="217" customFormat="1" ht="12.75">
      <c r="A67" s="211"/>
      <c r="B67" s="231" t="s">
        <v>299</v>
      </c>
      <c r="C67" s="213">
        <v>53850</v>
      </c>
      <c r="D67" s="212" t="s">
        <v>179</v>
      </c>
      <c r="E67" s="214">
        <v>2</v>
      </c>
      <c r="F67" s="227" t="s">
        <v>300</v>
      </c>
      <c r="G67" s="213">
        <v>53850</v>
      </c>
      <c r="H67" s="223">
        <v>1566168</v>
      </c>
      <c r="I67" s="215">
        <v>53850</v>
      </c>
      <c r="J67" s="216">
        <v>1271032</v>
      </c>
      <c r="K67" s="320"/>
      <c r="L67" s="332"/>
      <c r="M67" s="107"/>
    </row>
    <row r="68" spans="1:13" s="217" customFormat="1" ht="12.75">
      <c r="A68" s="211"/>
      <c r="B68" s="231" t="s">
        <v>201</v>
      </c>
      <c r="C68" s="213">
        <v>65314</v>
      </c>
      <c r="D68" s="212" t="s">
        <v>301</v>
      </c>
      <c r="E68" s="214">
        <v>4</v>
      </c>
      <c r="F68" s="212" t="s">
        <v>302</v>
      </c>
      <c r="G68" s="213">
        <v>65314</v>
      </c>
      <c r="H68" s="223">
        <v>1631482</v>
      </c>
      <c r="I68" s="215"/>
      <c r="J68" s="216">
        <v>1271032</v>
      </c>
      <c r="K68" s="320" t="s">
        <v>430</v>
      </c>
      <c r="L68" s="332"/>
      <c r="M68" s="107"/>
    </row>
    <row r="69" spans="1:13" s="217" customFormat="1" ht="12.75">
      <c r="A69" s="211"/>
      <c r="B69" s="231" t="s">
        <v>1</v>
      </c>
      <c r="C69" s="213">
        <v>60382</v>
      </c>
      <c r="D69" s="212" t="s">
        <v>179</v>
      </c>
      <c r="E69" s="214">
        <v>5</v>
      </c>
      <c r="F69" s="212" t="s">
        <v>303</v>
      </c>
      <c r="G69" s="213">
        <v>60382</v>
      </c>
      <c r="H69" s="223">
        <v>1691864</v>
      </c>
      <c r="I69" s="215">
        <v>60142</v>
      </c>
      <c r="J69" s="216">
        <v>1331174</v>
      </c>
      <c r="K69" s="320"/>
      <c r="L69" s="332"/>
      <c r="M69" s="107"/>
    </row>
    <row r="70" spans="1:13" s="200" customFormat="1" ht="12.75">
      <c r="A70" s="201"/>
      <c r="B70" s="195" t="s">
        <v>304</v>
      </c>
      <c r="C70" s="196">
        <v>93121</v>
      </c>
      <c r="D70" s="195" t="s">
        <v>305</v>
      </c>
      <c r="E70" s="197">
        <v>1</v>
      </c>
      <c r="F70" s="195" t="s">
        <v>393</v>
      </c>
      <c r="G70" s="196">
        <v>93121</v>
      </c>
      <c r="H70" s="254">
        <v>1784985</v>
      </c>
      <c r="I70" s="198"/>
      <c r="J70" s="216">
        <v>1331174</v>
      </c>
      <c r="K70" s="315"/>
      <c r="L70" s="327"/>
      <c r="M70" s="107"/>
    </row>
    <row r="71" spans="1:13" s="200" customFormat="1" ht="12.75">
      <c r="A71" s="201"/>
      <c r="B71" s="195" t="s">
        <v>201</v>
      </c>
      <c r="C71" s="196">
        <v>98257</v>
      </c>
      <c r="D71" s="195" t="s">
        <v>392</v>
      </c>
      <c r="E71" s="197">
        <v>2</v>
      </c>
      <c r="F71" s="195" t="s">
        <v>306</v>
      </c>
      <c r="G71" s="196">
        <v>98257</v>
      </c>
      <c r="H71" s="254">
        <v>1883242</v>
      </c>
      <c r="I71" s="198">
        <v>98257</v>
      </c>
      <c r="J71" s="216">
        <v>1429431</v>
      </c>
      <c r="K71" s="315"/>
      <c r="L71" s="327"/>
      <c r="M71" s="107"/>
    </row>
    <row r="72" spans="1:13" s="200" customFormat="1" ht="12.75">
      <c r="A72" s="201"/>
      <c r="B72" s="195" t="s">
        <v>196</v>
      </c>
      <c r="C72" s="196">
        <v>99442</v>
      </c>
      <c r="D72" s="195" t="s">
        <v>305</v>
      </c>
      <c r="E72" s="197">
        <v>3</v>
      </c>
      <c r="F72" s="195" t="s">
        <v>480</v>
      </c>
      <c r="G72" s="196">
        <v>99442</v>
      </c>
      <c r="H72" s="254">
        <v>1982684</v>
      </c>
      <c r="I72" s="198"/>
      <c r="J72" s="216">
        <v>1429431</v>
      </c>
      <c r="K72" s="315"/>
      <c r="L72" s="327"/>
      <c r="M72" s="107"/>
    </row>
    <row r="73" spans="1:13" s="200" customFormat="1" ht="12.75">
      <c r="A73" s="201"/>
      <c r="B73" s="195" t="s">
        <v>308</v>
      </c>
      <c r="C73" s="196">
        <v>94758</v>
      </c>
      <c r="D73" s="195" t="s">
        <v>305</v>
      </c>
      <c r="E73" s="197">
        <v>4</v>
      </c>
      <c r="F73" s="195" t="s">
        <v>312</v>
      </c>
      <c r="G73" s="196">
        <v>94758</v>
      </c>
      <c r="H73" s="254">
        <v>2077442</v>
      </c>
      <c r="I73" s="198"/>
      <c r="J73" s="216">
        <v>1429431</v>
      </c>
      <c r="K73" s="315"/>
      <c r="L73" s="327"/>
      <c r="M73" s="107"/>
    </row>
    <row r="74" spans="1:13" s="200" customFormat="1" ht="12.75">
      <c r="A74" s="201"/>
      <c r="B74" s="195" t="s">
        <v>272</v>
      </c>
      <c r="C74" s="196">
        <v>97035</v>
      </c>
      <c r="D74" s="195" t="s">
        <v>305</v>
      </c>
      <c r="E74" s="197">
        <v>5</v>
      </c>
      <c r="F74" s="195" t="s">
        <v>309</v>
      </c>
      <c r="G74" s="196">
        <v>97035</v>
      </c>
      <c r="H74" s="254">
        <v>2174477</v>
      </c>
      <c r="I74" s="198"/>
      <c r="J74" s="216">
        <v>1429431</v>
      </c>
      <c r="K74" s="315"/>
      <c r="L74" s="327"/>
      <c r="M74" s="107"/>
    </row>
    <row r="75" spans="1:13" s="200" customFormat="1" ht="12.75">
      <c r="A75" s="201"/>
      <c r="B75" s="195" t="s">
        <v>310</v>
      </c>
      <c r="C75" s="196">
        <v>93408</v>
      </c>
      <c r="D75" s="195" t="s">
        <v>305</v>
      </c>
      <c r="E75" s="197">
        <v>6</v>
      </c>
      <c r="F75" s="195" t="s">
        <v>311</v>
      </c>
      <c r="G75" s="196">
        <v>93408</v>
      </c>
      <c r="H75" s="254">
        <v>2267885</v>
      </c>
      <c r="I75" s="198"/>
      <c r="J75" s="216">
        <v>1429431</v>
      </c>
      <c r="K75" s="315"/>
      <c r="L75" s="327"/>
      <c r="M75" s="107"/>
    </row>
    <row r="76" spans="1:13" s="200" customFormat="1" ht="12.75">
      <c r="A76" s="201"/>
      <c r="B76" s="195" t="s">
        <v>165</v>
      </c>
      <c r="C76" s="196">
        <v>111008</v>
      </c>
      <c r="D76" s="195" t="s">
        <v>305</v>
      </c>
      <c r="E76" s="197">
        <v>7</v>
      </c>
      <c r="F76" s="195" t="s">
        <v>313</v>
      </c>
      <c r="G76" s="196">
        <v>111008</v>
      </c>
      <c r="H76" s="254">
        <v>2378893</v>
      </c>
      <c r="I76" s="198"/>
      <c r="J76" s="216">
        <v>1429431</v>
      </c>
      <c r="K76" s="315"/>
      <c r="L76" s="327"/>
      <c r="M76" s="107"/>
    </row>
    <row r="77" spans="1:13" s="207" customFormat="1" ht="12.75">
      <c r="A77" s="202"/>
      <c r="B77" s="203" t="s">
        <v>314</v>
      </c>
      <c r="C77" s="204">
        <v>103513</v>
      </c>
      <c r="D77" s="203" t="s">
        <v>316</v>
      </c>
      <c r="E77" s="205">
        <v>1</v>
      </c>
      <c r="F77" s="203" t="s">
        <v>315</v>
      </c>
      <c r="G77" s="204">
        <v>103513</v>
      </c>
      <c r="H77" s="235">
        <v>2482406</v>
      </c>
      <c r="I77" s="206">
        <v>103513</v>
      </c>
      <c r="J77" s="216">
        <v>1532944</v>
      </c>
      <c r="K77" s="316"/>
      <c r="L77" s="328"/>
      <c r="M77" s="107"/>
    </row>
    <row r="78" spans="1:13" s="207" customFormat="1" ht="12.75">
      <c r="A78" s="202"/>
      <c r="B78" s="203" t="s">
        <v>196</v>
      </c>
      <c r="C78" s="204">
        <v>99442</v>
      </c>
      <c r="D78" s="203" t="s">
        <v>316</v>
      </c>
      <c r="E78" s="205">
        <v>2</v>
      </c>
      <c r="F78" s="203" t="s">
        <v>317</v>
      </c>
      <c r="G78" s="204">
        <v>99442</v>
      </c>
      <c r="H78" s="235">
        <v>2581848</v>
      </c>
      <c r="I78" s="206">
        <v>99442</v>
      </c>
      <c r="J78" s="216">
        <v>1632386</v>
      </c>
      <c r="K78" s="316"/>
      <c r="L78" s="328"/>
      <c r="M78" s="107"/>
    </row>
    <row r="79" spans="1:13" s="207" customFormat="1" ht="12.75">
      <c r="A79" s="202"/>
      <c r="B79" s="203" t="s">
        <v>165</v>
      </c>
      <c r="C79" s="204">
        <v>111008</v>
      </c>
      <c r="D79" s="203" t="s">
        <v>316</v>
      </c>
      <c r="E79" s="205">
        <v>3</v>
      </c>
      <c r="F79" s="203" t="s">
        <v>318</v>
      </c>
      <c r="G79" s="204">
        <v>111008</v>
      </c>
      <c r="H79" s="235">
        <v>2692856</v>
      </c>
      <c r="I79" s="206"/>
      <c r="J79" s="216">
        <v>1632386</v>
      </c>
      <c r="K79" s="316"/>
      <c r="L79" s="328"/>
      <c r="M79" s="107"/>
    </row>
    <row r="80" spans="1:13" s="207" customFormat="1" ht="12.75">
      <c r="A80" s="202"/>
      <c r="B80" s="203" t="s">
        <v>319</v>
      </c>
      <c r="C80" s="204">
        <v>106431</v>
      </c>
      <c r="D80" s="203" t="s">
        <v>316</v>
      </c>
      <c r="E80" s="205">
        <v>4</v>
      </c>
      <c r="F80" s="203" t="s">
        <v>320</v>
      </c>
      <c r="G80" s="204">
        <v>106431</v>
      </c>
      <c r="H80" s="235">
        <v>2799287</v>
      </c>
      <c r="I80" s="206"/>
      <c r="J80" s="216">
        <v>1632386</v>
      </c>
      <c r="K80" s="316"/>
      <c r="L80" s="328"/>
      <c r="M80" s="107"/>
    </row>
    <row r="81" spans="1:13" s="187" customFormat="1" ht="12.75">
      <c r="A81" s="180"/>
      <c r="B81" s="181" t="s">
        <v>122</v>
      </c>
      <c r="C81" s="182">
        <v>2799287</v>
      </c>
      <c r="D81" s="180"/>
      <c r="E81" s="183">
        <v>45</v>
      </c>
      <c r="F81" s="184"/>
      <c r="G81" s="185"/>
      <c r="H81" s="185"/>
      <c r="I81" s="186"/>
      <c r="J81" s="184">
        <v>1632386</v>
      </c>
      <c r="K81" s="318"/>
      <c r="L81" s="330"/>
      <c r="M81" s="107"/>
    </row>
    <row r="82" spans="1:13" ht="13.5" thickBot="1">
      <c r="A82" s="79"/>
      <c r="B82" s="78"/>
      <c r="C82" s="22"/>
      <c r="D82" s="79"/>
      <c r="E82" s="80"/>
      <c r="F82" s="79"/>
      <c r="G82" s="81"/>
      <c r="H82" s="81"/>
      <c r="I82" s="164"/>
      <c r="J82" s="173"/>
      <c r="M82" s="107"/>
    </row>
    <row r="83" spans="1:13" ht="13.5" thickTop="1">
      <c r="A83" s="76" t="s">
        <v>124</v>
      </c>
      <c r="B83" s="77"/>
      <c r="C83" s="68"/>
      <c r="D83" s="77"/>
      <c r="E83" s="72"/>
      <c r="F83" s="77"/>
      <c r="G83" s="68"/>
      <c r="H83" s="68"/>
      <c r="I83" s="161"/>
      <c r="J83" s="171">
        <v>0</v>
      </c>
      <c r="M83" s="107"/>
    </row>
    <row r="84" spans="1:13" s="97" customFormat="1" ht="12.75">
      <c r="A84" s="85"/>
      <c r="B84" s="62" t="s">
        <v>188</v>
      </c>
      <c r="C84" s="86">
        <v>95232</v>
      </c>
      <c r="D84" s="62" t="s">
        <v>179</v>
      </c>
      <c r="E84" s="87">
        <v>0</v>
      </c>
      <c r="F84" s="62" t="s">
        <v>481</v>
      </c>
      <c r="G84" s="86">
        <v>95232</v>
      </c>
      <c r="H84" s="86">
        <v>95232</v>
      </c>
      <c r="I84" s="154">
        <v>95232</v>
      </c>
      <c r="J84" s="172">
        <v>95232</v>
      </c>
      <c r="K84" s="314"/>
      <c r="L84" s="326"/>
      <c r="M84" s="107"/>
    </row>
    <row r="85" spans="1:13" s="97" customFormat="1" ht="12.75">
      <c r="A85" s="85"/>
      <c r="B85" s="62" t="s">
        <v>188</v>
      </c>
      <c r="C85" s="86">
        <v>83928</v>
      </c>
      <c r="D85" s="62" t="s">
        <v>179</v>
      </c>
      <c r="E85" s="87">
        <v>0</v>
      </c>
      <c r="F85" s="62" t="s">
        <v>190</v>
      </c>
      <c r="G85" s="86">
        <v>83928</v>
      </c>
      <c r="H85" s="86">
        <v>179160</v>
      </c>
      <c r="I85" s="154">
        <v>83928</v>
      </c>
      <c r="J85" s="172">
        <v>179160</v>
      </c>
      <c r="K85" s="314"/>
      <c r="L85" s="326"/>
      <c r="M85" s="107"/>
    </row>
    <row r="86" spans="1:13" s="97" customFormat="1" ht="12.75">
      <c r="A86" s="85"/>
      <c r="B86" s="85" t="s">
        <v>255</v>
      </c>
      <c r="C86" s="86"/>
      <c r="D86" s="62"/>
      <c r="E86" s="87"/>
      <c r="F86" s="229">
        <v>179160</v>
      </c>
      <c r="G86" s="86"/>
      <c r="H86" s="209">
        <v>179160</v>
      </c>
      <c r="I86" s="154"/>
      <c r="J86" s="229">
        <v>179160</v>
      </c>
      <c r="K86" s="314"/>
      <c r="L86" s="326"/>
      <c r="M86" s="107"/>
    </row>
    <row r="87" spans="2:13" s="217" customFormat="1" ht="12.75">
      <c r="B87" s="212" t="s">
        <v>188</v>
      </c>
      <c r="C87" s="218">
        <v>90000</v>
      </c>
      <c r="D87" s="217" t="s">
        <v>338</v>
      </c>
      <c r="E87" s="219">
        <v>1</v>
      </c>
      <c r="F87" s="217" t="s">
        <v>322</v>
      </c>
      <c r="G87" s="218">
        <v>90000</v>
      </c>
      <c r="H87" s="218">
        <v>90000</v>
      </c>
      <c r="I87" s="220">
        <v>90000</v>
      </c>
      <c r="J87" s="216">
        <v>269160</v>
      </c>
      <c r="K87" s="320"/>
      <c r="L87" s="332"/>
      <c r="M87" s="107"/>
    </row>
    <row r="88" spans="1:13" s="217" customFormat="1" ht="12.75">
      <c r="A88" s="211"/>
      <c r="B88" s="212" t="s">
        <v>323</v>
      </c>
      <c r="C88" s="213">
        <v>100000</v>
      </c>
      <c r="D88" s="212" t="s">
        <v>338</v>
      </c>
      <c r="E88" s="214">
        <v>2</v>
      </c>
      <c r="F88" s="212" t="s">
        <v>324</v>
      </c>
      <c r="G88" s="213">
        <v>100000</v>
      </c>
      <c r="H88" s="213">
        <v>190000</v>
      </c>
      <c r="I88" s="215">
        <v>100000</v>
      </c>
      <c r="J88" s="216">
        <v>369160</v>
      </c>
      <c r="K88" s="320"/>
      <c r="L88" s="332"/>
      <c r="M88" s="107"/>
    </row>
    <row r="89" spans="1:13" s="217" customFormat="1" ht="12.75">
      <c r="A89" s="211"/>
      <c r="B89" s="212" t="s">
        <v>188</v>
      </c>
      <c r="C89" s="213">
        <v>88000</v>
      </c>
      <c r="D89" s="212" t="s">
        <v>338</v>
      </c>
      <c r="E89" s="214">
        <v>3</v>
      </c>
      <c r="F89" s="212" t="s">
        <v>325</v>
      </c>
      <c r="G89" s="213">
        <v>88000</v>
      </c>
      <c r="H89" s="213">
        <v>278000</v>
      </c>
      <c r="I89" s="215"/>
      <c r="J89" s="216">
        <v>369160</v>
      </c>
      <c r="K89" s="320"/>
      <c r="L89" s="332"/>
      <c r="M89" s="107"/>
    </row>
    <row r="90" spans="1:13" s="217" customFormat="1" ht="12.75">
      <c r="A90" s="211"/>
      <c r="B90" s="212" t="s">
        <v>323</v>
      </c>
      <c r="C90" s="213">
        <v>75000</v>
      </c>
      <c r="D90" s="212" t="s">
        <v>338</v>
      </c>
      <c r="E90" s="214">
        <v>4</v>
      </c>
      <c r="F90" s="212" t="s">
        <v>326</v>
      </c>
      <c r="G90" s="213">
        <v>75000</v>
      </c>
      <c r="H90" s="213">
        <v>353000</v>
      </c>
      <c r="I90" s="215"/>
      <c r="J90" s="216">
        <v>369160</v>
      </c>
      <c r="K90" s="320"/>
      <c r="L90" s="332"/>
      <c r="M90" s="107"/>
    </row>
    <row r="91" spans="1:13" s="217" customFormat="1" ht="12.75">
      <c r="A91" s="211"/>
      <c r="B91" s="212" t="s">
        <v>188</v>
      </c>
      <c r="C91" s="213">
        <v>90000</v>
      </c>
      <c r="D91" s="212" t="s">
        <v>338</v>
      </c>
      <c r="E91" s="214">
        <v>5</v>
      </c>
      <c r="F91" s="212" t="s">
        <v>327</v>
      </c>
      <c r="G91" s="213">
        <v>90000</v>
      </c>
      <c r="H91" s="213">
        <v>443000</v>
      </c>
      <c r="I91" s="215"/>
      <c r="J91" s="216">
        <v>369160</v>
      </c>
      <c r="K91" s="320"/>
      <c r="L91" s="332"/>
      <c r="M91" s="107"/>
    </row>
    <row r="92" spans="1:13" s="217" customFormat="1" ht="12.75">
      <c r="A92" s="211"/>
      <c r="B92" s="212" t="s">
        <v>17</v>
      </c>
      <c r="C92" s="213">
        <v>100000</v>
      </c>
      <c r="D92" s="212" t="s">
        <v>339</v>
      </c>
      <c r="E92" s="214">
        <v>6</v>
      </c>
      <c r="F92" s="212" t="s">
        <v>328</v>
      </c>
      <c r="G92" s="213">
        <v>100000</v>
      </c>
      <c r="H92" s="213">
        <v>543000</v>
      </c>
      <c r="I92" s="215"/>
      <c r="J92" s="216">
        <v>369160</v>
      </c>
      <c r="K92" s="320"/>
      <c r="L92" s="332"/>
      <c r="M92" s="107"/>
    </row>
    <row r="93" spans="1:13" s="217" customFormat="1" ht="12.75">
      <c r="A93" s="211"/>
      <c r="B93" s="212" t="s">
        <v>188</v>
      </c>
      <c r="C93" s="213">
        <v>75000</v>
      </c>
      <c r="D93" s="217" t="s">
        <v>338</v>
      </c>
      <c r="E93" s="214">
        <v>10</v>
      </c>
      <c r="F93" s="212" t="s">
        <v>329</v>
      </c>
      <c r="G93" s="213">
        <v>75000</v>
      </c>
      <c r="H93" s="213">
        <v>618000</v>
      </c>
      <c r="I93" s="215"/>
      <c r="J93" s="216">
        <v>369160</v>
      </c>
      <c r="K93" s="320"/>
      <c r="L93" s="332"/>
      <c r="M93" s="107"/>
    </row>
    <row r="94" spans="1:13" s="217" customFormat="1" ht="12.75">
      <c r="A94" s="211"/>
      <c r="B94" s="212" t="s">
        <v>188</v>
      </c>
      <c r="C94" s="213">
        <v>65000</v>
      </c>
      <c r="D94" s="217" t="s">
        <v>338</v>
      </c>
      <c r="E94" s="214">
        <v>11</v>
      </c>
      <c r="F94" s="212" t="s">
        <v>394</v>
      </c>
      <c r="G94" s="213">
        <v>65000</v>
      </c>
      <c r="H94" s="213">
        <v>683000</v>
      </c>
      <c r="I94" s="215"/>
      <c r="J94" s="216">
        <v>369160</v>
      </c>
      <c r="K94" s="320"/>
      <c r="L94" s="332"/>
      <c r="M94" s="107"/>
    </row>
    <row r="95" spans="1:13" s="217" customFormat="1" ht="12.75">
      <c r="A95" s="211"/>
      <c r="B95" s="212" t="s">
        <v>188</v>
      </c>
      <c r="C95" s="213">
        <v>95000</v>
      </c>
      <c r="D95" s="217" t="s">
        <v>338</v>
      </c>
      <c r="E95" s="214">
        <v>12</v>
      </c>
      <c r="F95" s="212" t="s">
        <v>330</v>
      </c>
      <c r="G95" s="213">
        <v>95000</v>
      </c>
      <c r="H95" s="213">
        <v>778000</v>
      </c>
      <c r="I95" s="215"/>
      <c r="J95" s="216">
        <v>369160</v>
      </c>
      <c r="K95" s="320"/>
      <c r="L95" s="332"/>
      <c r="M95" s="107"/>
    </row>
    <row r="96" spans="1:13" s="217" customFormat="1" ht="12.75">
      <c r="A96" s="211"/>
      <c r="B96" s="212" t="s">
        <v>17</v>
      </c>
      <c r="C96" s="213">
        <v>100000</v>
      </c>
      <c r="D96" s="217" t="s">
        <v>339</v>
      </c>
      <c r="E96" s="214">
        <v>14</v>
      </c>
      <c r="F96" s="212" t="s">
        <v>331</v>
      </c>
      <c r="G96" s="213">
        <v>100000</v>
      </c>
      <c r="H96" s="213">
        <v>878000</v>
      </c>
      <c r="I96" s="215"/>
      <c r="J96" s="216">
        <v>369160</v>
      </c>
      <c r="K96" s="320"/>
      <c r="L96" s="332"/>
      <c r="M96" s="107"/>
    </row>
    <row r="97" spans="1:13" s="200" customFormat="1" ht="12.75">
      <c r="A97" s="201"/>
      <c r="B97" s="195" t="s">
        <v>323</v>
      </c>
      <c r="C97" s="196">
        <v>25000</v>
      </c>
      <c r="D97" s="195" t="s">
        <v>253</v>
      </c>
      <c r="E97" s="197">
        <v>7</v>
      </c>
      <c r="F97" s="195" t="s">
        <v>482</v>
      </c>
      <c r="G97" s="196">
        <v>25000</v>
      </c>
      <c r="H97" s="196">
        <v>25000</v>
      </c>
      <c r="I97" s="198"/>
      <c r="J97" s="216">
        <v>369160</v>
      </c>
      <c r="K97" s="315"/>
      <c r="L97" s="327"/>
      <c r="M97" s="107"/>
    </row>
    <row r="98" spans="1:13" s="200" customFormat="1" ht="12.75">
      <c r="A98" s="201"/>
      <c r="B98" s="195" t="s">
        <v>323</v>
      </c>
      <c r="C98" s="196">
        <v>36000</v>
      </c>
      <c r="D98" s="195" t="s">
        <v>253</v>
      </c>
      <c r="E98" s="197">
        <v>8</v>
      </c>
      <c r="F98" s="195" t="s">
        <v>332</v>
      </c>
      <c r="G98" s="196">
        <v>36000</v>
      </c>
      <c r="H98" s="196">
        <v>61000</v>
      </c>
      <c r="I98" s="198"/>
      <c r="J98" s="216">
        <v>369160</v>
      </c>
      <c r="K98" s="315"/>
      <c r="L98" s="327"/>
      <c r="M98" s="107"/>
    </row>
    <row r="99" spans="1:13" s="200" customFormat="1" ht="12.75">
      <c r="A99" s="201"/>
      <c r="B99" s="195" t="s">
        <v>323</v>
      </c>
      <c r="C99" s="196">
        <v>10000</v>
      </c>
      <c r="D99" s="195" t="s">
        <v>253</v>
      </c>
      <c r="E99" s="197">
        <v>9</v>
      </c>
      <c r="F99" s="195" t="s">
        <v>482</v>
      </c>
      <c r="G99" s="196">
        <v>10000</v>
      </c>
      <c r="H99" s="196">
        <v>71000</v>
      </c>
      <c r="I99" s="198"/>
      <c r="J99" s="216">
        <v>369160</v>
      </c>
      <c r="K99" s="315"/>
      <c r="L99" s="327"/>
      <c r="M99" s="107"/>
    </row>
    <row r="100" spans="1:13" s="238" customFormat="1" ht="12.75">
      <c r="A100" s="202"/>
      <c r="B100" s="234" t="s">
        <v>323</v>
      </c>
      <c r="C100" s="235">
        <v>160000</v>
      </c>
      <c r="D100" s="234" t="s">
        <v>252</v>
      </c>
      <c r="E100" s="236">
        <v>13</v>
      </c>
      <c r="F100" s="234" t="s">
        <v>335</v>
      </c>
      <c r="G100" s="235">
        <v>160000</v>
      </c>
      <c r="H100" s="235">
        <v>160000</v>
      </c>
      <c r="I100" s="237">
        <v>160000</v>
      </c>
      <c r="J100" s="216">
        <v>529160</v>
      </c>
      <c r="K100" s="321"/>
      <c r="L100" s="333"/>
      <c r="M100" s="107"/>
    </row>
    <row r="101" spans="1:13" s="238" customFormat="1" ht="12.75">
      <c r="A101" s="202"/>
      <c r="B101" s="234" t="s">
        <v>188</v>
      </c>
      <c r="C101" s="235">
        <v>160000</v>
      </c>
      <c r="D101" s="234" t="s">
        <v>252</v>
      </c>
      <c r="E101" s="236">
        <v>15</v>
      </c>
      <c r="F101" s="234" t="s">
        <v>336</v>
      </c>
      <c r="G101" s="235">
        <v>160000</v>
      </c>
      <c r="H101" s="235">
        <v>320000</v>
      </c>
      <c r="I101" s="237"/>
      <c r="J101" s="216">
        <v>529160</v>
      </c>
      <c r="K101" s="321"/>
      <c r="L101" s="333"/>
      <c r="M101" s="107"/>
    </row>
    <row r="102" spans="1:13" s="238" customFormat="1" ht="12.75">
      <c r="A102" s="202"/>
      <c r="B102" s="234" t="s">
        <v>17</v>
      </c>
      <c r="C102" s="235">
        <v>160000</v>
      </c>
      <c r="D102" s="234" t="s">
        <v>252</v>
      </c>
      <c r="E102" s="236">
        <v>16</v>
      </c>
      <c r="F102" s="234" t="s">
        <v>337</v>
      </c>
      <c r="G102" s="235">
        <v>160000</v>
      </c>
      <c r="H102" s="235">
        <v>480000</v>
      </c>
      <c r="I102" s="237"/>
      <c r="J102" s="216">
        <v>529160</v>
      </c>
      <c r="K102" s="321"/>
      <c r="L102" s="333"/>
      <c r="M102" s="107"/>
    </row>
    <row r="103" spans="1:13" s="260" customFormat="1" ht="12.75">
      <c r="A103" s="255"/>
      <c r="B103" s="256"/>
      <c r="C103" s="257"/>
      <c r="D103" s="256"/>
      <c r="E103" s="258"/>
      <c r="F103" s="256" t="s">
        <v>406</v>
      </c>
      <c r="G103" s="257"/>
      <c r="H103" s="257"/>
      <c r="I103" s="259">
        <v>708500</v>
      </c>
      <c r="J103" s="216">
        <v>1237660</v>
      </c>
      <c r="K103" s="322"/>
      <c r="L103" s="334"/>
      <c r="M103" s="107"/>
    </row>
    <row r="104" spans="1:13" s="187" customFormat="1" ht="12.75">
      <c r="A104" s="180"/>
      <c r="B104" s="181" t="s">
        <v>72</v>
      </c>
      <c r="C104" s="182">
        <v>1608160</v>
      </c>
      <c r="D104" s="180"/>
      <c r="E104" s="183">
        <v>18</v>
      </c>
      <c r="F104" s="184"/>
      <c r="G104" s="185"/>
      <c r="H104" s="185">
        <v>6150160</v>
      </c>
      <c r="I104" s="186"/>
      <c r="J104" s="184">
        <v>1237660</v>
      </c>
      <c r="K104" s="318"/>
      <c r="L104" s="330"/>
      <c r="M104" s="107"/>
    </row>
    <row r="105" spans="1:13" ht="13.5" thickBot="1">
      <c r="A105" s="79"/>
      <c r="B105" s="78"/>
      <c r="C105" s="22"/>
      <c r="D105" s="79"/>
      <c r="E105" s="80"/>
      <c r="F105" s="79"/>
      <c r="G105" s="81"/>
      <c r="H105" s="81"/>
      <c r="I105" s="164"/>
      <c r="J105" s="173"/>
      <c r="M105" s="107"/>
    </row>
    <row r="106" spans="1:13" ht="13.5" thickTop="1">
      <c r="A106" s="76" t="s">
        <v>125</v>
      </c>
      <c r="B106" s="77" t="s">
        <v>8</v>
      </c>
      <c r="C106" s="68">
        <v>-55908</v>
      </c>
      <c r="D106" s="77" t="s">
        <v>179</v>
      </c>
      <c r="E106" s="72">
        <v>0</v>
      </c>
      <c r="F106" s="77" t="s">
        <v>483</v>
      </c>
      <c r="G106" s="68"/>
      <c r="H106" s="68"/>
      <c r="I106" s="163">
        <v>-55908</v>
      </c>
      <c r="J106" s="171">
        <v>-55908</v>
      </c>
      <c r="M106" s="107"/>
    </row>
    <row r="107" spans="1:13" s="97" customFormat="1" ht="12.75">
      <c r="A107" s="85"/>
      <c r="B107" s="62" t="s">
        <v>8</v>
      </c>
      <c r="C107" s="86">
        <v>55908</v>
      </c>
      <c r="D107" s="62" t="s">
        <v>180</v>
      </c>
      <c r="E107" s="87">
        <v>0</v>
      </c>
      <c r="F107" s="62" t="s">
        <v>484</v>
      </c>
      <c r="G107" s="86"/>
      <c r="H107" s="86"/>
      <c r="I107" s="163">
        <v>55908</v>
      </c>
      <c r="J107" s="172">
        <v>0</v>
      </c>
      <c r="K107" s="314"/>
      <c r="L107" s="326"/>
      <c r="M107" s="107"/>
    </row>
    <row r="108" spans="1:13" s="97" customFormat="1" ht="12.75">
      <c r="A108" s="85"/>
      <c r="B108" s="62" t="s">
        <v>205</v>
      </c>
      <c r="C108" s="86">
        <v>52008</v>
      </c>
      <c r="D108" s="62" t="s">
        <v>179</v>
      </c>
      <c r="E108" s="87">
        <v>0</v>
      </c>
      <c r="F108" s="62" t="s">
        <v>485</v>
      </c>
      <c r="G108" s="86">
        <v>52008</v>
      </c>
      <c r="H108" s="86">
        <v>12000</v>
      </c>
      <c r="I108" s="154">
        <v>12000</v>
      </c>
      <c r="J108" s="172">
        <v>12000</v>
      </c>
      <c r="K108" s="314"/>
      <c r="L108" s="326"/>
      <c r="M108" s="107"/>
    </row>
    <row r="109" spans="1:13" s="97" customFormat="1" ht="12.75">
      <c r="A109" s="85"/>
      <c r="B109" s="62" t="s">
        <v>198</v>
      </c>
      <c r="C109" s="86">
        <v>55908</v>
      </c>
      <c r="D109" s="62" t="s">
        <v>179</v>
      </c>
      <c r="E109" s="87">
        <v>0</v>
      </c>
      <c r="F109" s="62" t="s">
        <v>486</v>
      </c>
      <c r="G109" s="86">
        <v>55908</v>
      </c>
      <c r="H109" s="86">
        <v>55908</v>
      </c>
      <c r="I109" s="154">
        <v>55908</v>
      </c>
      <c r="J109" s="172">
        <v>67908</v>
      </c>
      <c r="K109" s="314"/>
      <c r="L109" s="326"/>
      <c r="M109" s="107"/>
    </row>
    <row r="110" spans="1:13" s="97" customFormat="1" ht="12.75">
      <c r="A110" s="85"/>
      <c r="B110" s="62" t="s">
        <v>206</v>
      </c>
      <c r="C110" s="86">
        <v>52872</v>
      </c>
      <c r="D110" s="62" t="s">
        <v>179</v>
      </c>
      <c r="E110" s="87">
        <v>0</v>
      </c>
      <c r="F110" s="62" t="s">
        <v>487</v>
      </c>
      <c r="G110" s="86">
        <v>52872</v>
      </c>
      <c r="H110" s="86">
        <v>40000</v>
      </c>
      <c r="I110" s="154">
        <v>40000</v>
      </c>
      <c r="J110" s="172">
        <v>107908</v>
      </c>
      <c r="K110" s="314"/>
      <c r="L110" s="326"/>
      <c r="M110" s="107"/>
    </row>
    <row r="111" spans="1:13" s="97" customFormat="1" ht="12.75">
      <c r="A111" s="85"/>
      <c r="B111" s="62" t="s">
        <v>206</v>
      </c>
      <c r="C111" s="86">
        <v>52000</v>
      </c>
      <c r="D111" s="62" t="s">
        <v>179</v>
      </c>
      <c r="E111" s="87">
        <v>1</v>
      </c>
      <c r="F111" s="62" t="s">
        <v>488</v>
      </c>
      <c r="G111" s="86">
        <v>52000</v>
      </c>
      <c r="H111" s="86">
        <v>52000</v>
      </c>
      <c r="I111" s="154">
        <v>52000</v>
      </c>
      <c r="J111" s="172">
        <v>159908</v>
      </c>
      <c r="K111" s="314"/>
      <c r="L111" s="326"/>
      <c r="M111" s="107"/>
    </row>
    <row r="112" spans="1:13" s="97" customFormat="1" ht="12.75">
      <c r="A112" s="85"/>
      <c r="B112" s="85" t="s">
        <v>255</v>
      </c>
      <c r="C112" s="86"/>
      <c r="D112" s="62"/>
      <c r="E112" s="87"/>
      <c r="F112" s="229">
        <v>152424</v>
      </c>
      <c r="G112" s="86"/>
      <c r="H112" s="209">
        <v>159908</v>
      </c>
      <c r="I112" s="154"/>
      <c r="J112" s="229">
        <v>159908</v>
      </c>
      <c r="K112" s="314"/>
      <c r="L112" s="326"/>
      <c r="M112" s="107"/>
    </row>
    <row r="113" spans="1:13" s="217" customFormat="1" ht="12.75">
      <c r="A113" s="221"/>
      <c r="B113" s="212" t="s">
        <v>191</v>
      </c>
      <c r="C113" s="213">
        <v>55000</v>
      </c>
      <c r="D113" s="212" t="s">
        <v>179</v>
      </c>
      <c r="E113" s="214">
        <v>2</v>
      </c>
      <c r="F113" s="212" t="s">
        <v>233</v>
      </c>
      <c r="G113" s="213">
        <v>55000</v>
      </c>
      <c r="H113" s="213">
        <v>214908</v>
      </c>
      <c r="I113" s="215">
        <v>55000</v>
      </c>
      <c r="J113" s="216">
        <v>214908</v>
      </c>
      <c r="K113" s="320"/>
      <c r="L113" s="332"/>
      <c r="M113" s="107"/>
    </row>
    <row r="114" spans="1:13" s="217" customFormat="1" ht="12.75">
      <c r="A114" s="211"/>
      <c r="B114" s="212" t="s">
        <v>206</v>
      </c>
      <c r="C114" s="213">
        <v>49008</v>
      </c>
      <c r="D114" s="212" t="s">
        <v>210</v>
      </c>
      <c r="E114" s="214">
        <v>3</v>
      </c>
      <c r="F114" s="212" t="s">
        <v>236</v>
      </c>
      <c r="G114" s="213">
        <v>49008</v>
      </c>
      <c r="H114" s="213">
        <v>316788</v>
      </c>
      <c r="I114" s="215">
        <v>49008</v>
      </c>
      <c r="J114" s="216">
        <v>263916</v>
      </c>
      <c r="K114" s="320"/>
      <c r="L114" s="332"/>
      <c r="M114" s="107"/>
    </row>
    <row r="115" spans="1:13" s="217" customFormat="1" ht="12.75">
      <c r="A115" s="211"/>
      <c r="B115" s="212" t="s">
        <v>224</v>
      </c>
      <c r="C115" s="213">
        <v>52872</v>
      </c>
      <c r="D115" s="212" t="s">
        <v>179</v>
      </c>
      <c r="E115" s="214">
        <v>4</v>
      </c>
      <c r="F115" s="212" t="s">
        <v>237</v>
      </c>
      <c r="G115" s="213">
        <v>52872</v>
      </c>
      <c r="H115" s="213">
        <v>267780</v>
      </c>
      <c r="I115" s="215"/>
      <c r="J115" s="216">
        <v>263916</v>
      </c>
      <c r="K115" s="320"/>
      <c r="L115" s="332"/>
      <c r="M115" s="107"/>
    </row>
    <row r="116" spans="1:13" s="217" customFormat="1" ht="12.75">
      <c r="A116" s="211"/>
      <c r="B116" s="212" t="s">
        <v>225</v>
      </c>
      <c r="C116" s="213">
        <v>56432</v>
      </c>
      <c r="D116" s="212" t="s">
        <v>179</v>
      </c>
      <c r="E116" s="214">
        <v>5</v>
      </c>
      <c r="F116" s="212" t="s">
        <v>234</v>
      </c>
      <c r="G116" s="213">
        <v>56432</v>
      </c>
      <c r="H116" s="213">
        <v>373220</v>
      </c>
      <c r="I116" s="215"/>
      <c r="J116" s="216">
        <v>263916</v>
      </c>
      <c r="K116" s="320"/>
      <c r="L116" s="332"/>
      <c r="M116" s="107"/>
    </row>
    <row r="117" spans="2:13" s="217" customFormat="1" ht="12.75">
      <c r="B117" s="212" t="s">
        <v>189</v>
      </c>
      <c r="C117" s="218">
        <v>56875</v>
      </c>
      <c r="D117" s="212" t="s">
        <v>179</v>
      </c>
      <c r="E117" s="219">
        <v>6</v>
      </c>
      <c r="F117" s="212" t="s">
        <v>235</v>
      </c>
      <c r="G117" s="218">
        <v>56875</v>
      </c>
      <c r="H117" s="213">
        <v>430095</v>
      </c>
      <c r="I117" s="220"/>
      <c r="J117" s="216">
        <v>263916</v>
      </c>
      <c r="K117" s="320"/>
      <c r="L117" s="332"/>
      <c r="M117" s="107"/>
    </row>
    <row r="118" spans="1:13" s="200" customFormat="1" ht="12.75">
      <c r="A118" s="195"/>
      <c r="B118" s="195" t="s">
        <v>228</v>
      </c>
      <c r="C118" s="196">
        <v>130000</v>
      </c>
      <c r="D118" s="195" t="s">
        <v>253</v>
      </c>
      <c r="E118" s="197">
        <v>0</v>
      </c>
      <c r="F118" s="195" t="s">
        <v>226</v>
      </c>
      <c r="G118" s="196">
        <v>130000</v>
      </c>
      <c r="H118" s="196">
        <v>560095</v>
      </c>
      <c r="I118" s="198">
        <v>130000</v>
      </c>
      <c r="J118" s="216">
        <v>393916</v>
      </c>
      <c r="K118" s="315"/>
      <c r="L118" s="327"/>
      <c r="M118" s="107"/>
    </row>
    <row r="119" spans="1:13" s="200" customFormat="1" ht="12.75">
      <c r="A119" s="195"/>
      <c r="B119" s="195" t="s">
        <v>227</v>
      </c>
      <c r="C119" s="196">
        <v>120000</v>
      </c>
      <c r="D119" s="195" t="s">
        <v>253</v>
      </c>
      <c r="E119" s="197">
        <v>0</v>
      </c>
      <c r="F119" s="195" t="s">
        <v>229</v>
      </c>
      <c r="G119" s="196">
        <v>120000</v>
      </c>
      <c r="H119" s="196">
        <v>680095</v>
      </c>
      <c r="I119" s="198">
        <v>120000</v>
      </c>
      <c r="J119" s="216">
        <v>513916</v>
      </c>
      <c r="K119" s="315"/>
      <c r="L119" s="327"/>
      <c r="M119" s="107"/>
    </row>
    <row r="120" spans="1:13" s="187" customFormat="1" ht="12.75">
      <c r="A120" s="180"/>
      <c r="B120" s="181" t="s">
        <v>73</v>
      </c>
      <c r="C120" s="182">
        <v>732975</v>
      </c>
      <c r="D120" s="180"/>
      <c r="E120" s="183">
        <v>13</v>
      </c>
      <c r="F120" s="184"/>
      <c r="G120" s="185"/>
      <c r="H120" s="182">
        <v>680095</v>
      </c>
      <c r="I120" s="186"/>
      <c r="J120" s="184">
        <v>513916</v>
      </c>
      <c r="K120" s="318"/>
      <c r="L120" s="330"/>
      <c r="M120" s="107"/>
    </row>
    <row r="121" spans="1:13" ht="13.5" thickBot="1">
      <c r="A121" s="79"/>
      <c r="B121" s="78"/>
      <c r="C121" s="22"/>
      <c r="D121" s="79"/>
      <c r="E121" s="21"/>
      <c r="F121" s="90"/>
      <c r="G121" s="81"/>
      <c r="H121" s="81"/>
      <c r="I121" s="164"/>
      <c r="J121" s="90"/>
      <c r="M121" s="107"/>
    </row>
    <row r="122" spans="1:13" ht="13.5" thickTop="1">
      <c r="A122" s="76" t="s">
        <v>126</v>
      </c>
      <c r="B122" s="248" t="s">
        <v>194</v>
      </c>
      <c r="C122" s="68">
        <v>73140</v>
      </c>
      <c r="D122" s="77" t="s">
        <v>179</v>
      </c>
      <c r="E122" s="72">
        <v>0</v>
      </c>
      <c r="F122" s="77" t="s">
        <v>238</v>
      </c>
      <c r="G122" s="68">
        <v>73140</v>
      </c>
      <c r="H122" s="68">
        <v>73140</v>
      </c>
      <c r="I122" s="161">
        <v>73140</v>
      </c>
      <c r="J122" s="171">
        <v>73140</v>
      </c>
      <c r="M122" s="107"/>
    </row>
    <row r="123" spans="1:13" s="97" customFormat="1" ht="12.75">
      <c r="A123" s="85"/>
      <c r="B123" s="142" t="s">
        <v>239</v>
      </c>
      <c r="C123" s="86">
        <v>71000</v>
      </c>
      <c r="D123" s="62" t="s">
        <v>179</v>
      </c>
      <c r="E123" s="87">
        <v>1</v>
      </c>
      <c r="F123" s="62" t="s">
        <v>240</v>
      </c>
      <c r="G123" s="86">
        <v>71000</v>
      </c>
      <c r="H123" s="86">
        <v>144140</v>
      </c>
      <c r="I123" s="154"/>
      <c r="J123" s="172">
        <v>73140</v>
      </c>
      <c r="K123" s="314"/>
      <c r="L123" s="326"/>
      <c r="M123" s="107"/>
    </row>
    <row r="124" spans="1:13" s="97" customFormat="1" ht="12.75">
      <c r="A124" s="85"/>
      <c r="B124" s="142" t="s">
        <v>241</v>
      </c>
      <c r="C124" s="86">
        <v>24000</v>
      </c>
      <c r="D124" s="62" t="s">
        <v>179</v>
      </c>
      <c r="E124" s="87">
        <v>2</v>
      </c>
      <c r="F124" s="62" t="s">
        <v>242</v>
      </c>
      <c r="G124" s="86">
        <v>24000</v>
      </c>
      <c r="H124" s="86">
        <v>168140</v>
      </c>
      <c r="I124" s="154"/>
      <c r="J124" s="172">
        <v>73140</v>
      </c>
      <c r="K124" s="314"/>
      <c r="L124" s="326"/>
      <c r="M124" s="107"/>
    </row>
    <row r="125" spans="1:13" s="97" customFormat="1" ht="12.75">
      <c r="A125" s="85"/>
      <c r="B125" s="249" t="s">
        <v>243</v>
      </c>
      <c r="C125" s="86">
        <v>62000</v>
      </c>
      <c r="D125" s="62" t="s">
        <v>179</v>
      </c>
      <c r="E125" s="87">
        <v>3</v>
      </c>
      <c r="F125" s="62" t="s">
        <v>395</v>
      </c>
      <c r="G125" s="86">
        <v>47000</v>
      </c>
      <c r="H125" s="86">
        <v>215140</v>
      </c>
      <c r="I125" s="154"/>
      <c r="J125" s="172">
        <v>73140</v>
      </c>
      <c r="K125" s="314"/>
      <c r="L125" s="326"/>
      <c r="M125" s="107"/>
    </row>
    <row r="126" spans="1:13" s="97" customFormat="1" ht="12.75">
      <c r="A126" s="85"/>
      <c r="B126" s="249" t="s">
        <v>239</v>
      </c>
      <c r="C126" s="86">
        <v>72000</v>
      </c>
      <c r="D126" s="62" t="s">
        <v>179</v>
      </c>
      <c r="E126" s="87">
        <v>4</v>
      </c>
      <c r="F126" s="62" t="s">
        <v>396</v>
      </c>
      <c r="G126" s="86">
        <v>72000</v>
      </c>
      <c r="H126" s="86">
        <v>287140</v>
      </c>
      <c r="I126" s="154"/>
      <c r="J126" s="172">
        <v>73140</v>
      </c>
      <c r="K126" s="314"/>
      <c r="L126" s="326"/>
      <c r="M126" s="107"/>
    </row>
    <row r="127" spans="1:13" s="97" customFormat="1" ht="12.75">
      <c r="A127" s="85"/>
      <c r="B127" s="142" t="s">
        <v>244</v>
      </c>
      <c r="C127" s="86">
        <v>77500</v>
      </c>
      <c r="D127" s="62" t="s">
        <v>179</v>
      </c>
      <c r="E127" s="87">
        <v>5</v>
      </c>
      <c r="F127" s="62" t="s">
        <v>245</v>
      </c>
      <c r="G127" s="86">
        <v>77500</v>
      </c>
      <c r="H127" s="86">
        <v>364640</v>
      </c>
      <c r="I127" s="154"/>
      <c r="J127" s="172">
        <v>73140</v>
      </c>
      <c r="K127" s="314"/>
      <c r="L127" s="326"/>
      <c r="M127" s="107"/>
    </row>
    <row r="128" spans="1:13" s="97" customFormat="1" ht="12.75">
      <c r="A128" s="85"/>
      <c r="B128" s="142" t="s">
        <v>239</v>
      </c>
      <c r="C128" s="86">
        <v>10776</v>
      </c>
      <c r="D128" s="62" t="s">
        <v>179</v>
      </c>
      <c r="E128" s="87">
        <v>6</v>
      </c>
      <c r="F128" s="62" t="s">
        <v>246</v>
      </c>
      <c r="G128" s="86">
        <v>10776</v>
      </c>
      <c r="H128" s="86">
        <v>375416</v>
      </c>
      <c r="I128" s="154"/>
      <c r="J128" s="172">
        <v>73140</v>
      </c>
      <c r="K128" s="314"/>
      <c r="L128" s="326"/>
      <c r="M128" s="107"/>
    </row>
    <row r="129" spans="1:13" s="97" customFormat="1" ht="12.75">
      <c r="A129" s="85"/>
      <c r="B129" s="142" t="s">
        <v>380</v>
      </c>
      <c r="C129" s="86">
        <v>2000</v>
      </c>
      <c r="D129" s="62"/>
      <c r="E129" s="87">
        <v>7</v>
      </c>
      <c r="F129" s="62" t="s">
        <v>247</v>
      </c>
      <c r="G129" s="86">
        <v>2000</v>
      </c>
      <c r="H129" s="86">
        <v>377416</v>
      </c>
      <c r="I129" s="154"/>
      <c r="J129" s="172">
        <v>73140</v>
      </c>
      <c r="K129" s="314"/>
      <c r="L129" s="326"/>
      <c r="M129" s="107"/>
    </row>
    <row r="130" spans="1:13" s="97" customFormat="1" ht="12.75">
      <c r="A130" s="85"/>
      <c r="B130" s="142" t="s">
        <v>194</v>
      </c>
      <c r="C130" s="86">
        <v>1500</v>
      </c>
      <c r="D130" s="62"/>
      <c r="E130" s="87">
        <v>8</v>
      </c>
      <c r="F130" s="62" t="s">
        <v>247</v>
      </c>
      <c r="G130" s="86">
        <v>1500</v>
      </c>
      <c r="H130" s="86">
        <v>378916</v>
      </c>
      <c r="I130" s="154"/>
      <c r="J130" s="172">
        <v>73140</v>
      </c>
      <c r="K130" s="314"/>
      <c r="L130" s="326"/>
      <c r="M130" s="107"/>
    </row>
    <row r="131" spans="1:13" s="97" customFormat="1" ht="12.75">
      <c r="A131" s="85"/>
      <c r="B131" s="142" t="s">
        <v>248</v>
      </c>
      <c r="C131" s="86">
        <v>71000</v>
      </c>
      <c r="D131" s="62" t="s">
        <v>179</v>
      </c>
      <c r="E131" s="87">
        <v>9</v>
      </c>
      <c r="F131" s="62" t="s">
        <v>397</v>
      </c>
      <c r="G131" s="86">
        <v>71000</v>
      </c>
      <c r="H131" s="86">
        <v>449916</v>
      </c>
      <c r="I131" s="154"/>
      <c r="J131" s="172">
        <v>73140</v>
      </c>
      <c r="K131" s="314"/>
      <c r="L131" s="326"/>
      <c r="M131" s="107"/>
    </row>
    <row r="132" spans="1:13" s="97" customFormat="1" ht="12.75">
      <c r="A132" s="85"/>
      <c r="B132" s="142" t="s">
        <v>248</v>
      </c>
      <c r="C132" s="86">
        <v>60000</v>
      </c>
      <c r="D132" s="62" t="s">
        <v>249</v>
      </c>
      <c r="E132" s="87">
        <v>10</v>
      </c>
      <c r="F132" s="62" t="s">
        <v>250</v>
      </c>
      <c r="G132" s="86">
        <v>60000</v>
      </c>
      <c r="H132" s="86">
        <v>509916</v>
      </c>
      <c r="I132" s="154"/>
      <c r="J132" s="172">
        <v>73140</v>
      </c>
      <c r="K132" s="314"/>
      <c r="L132" s="326"/>
      <c r="M132" s="107"/>
    </row>
    <row r="133" spans="1:13" s="97" customFormat="1" ht="12.75">
      <c r="A133" s="85"/>
      <c r="B133" s="142" t="s">
        <v>202</v>
      </c>
      <c r="C133" s="86">
        <v>48873</v>
      </c>
      <c r="D133" s="62"/>
      <c r="E133" s="87">
        <v>11</v>
      </c>
      <c r="F133" s="62" t="s">
        <v>247</v>
      </c>
      <c r="G133" s="86">
        <v>48873</v>
      </c>
      <c r="H133" s="86">
        <v>558789</v>
      </c>
      <c r="I133" s="154"/>
      <c r="J133" s="172">
        <v>73140</v>
      </c>
      <c r="K133" s="314"/>
      <c r="L133" s="326"/>
      <c r="M133" s="107"/>
    </row>
    <row r="134" spans="1:13" s="97" customFormat="1" ht="12.75">
      <c r="A134" s="85"/>
      <c r="B134" s="142" t="s">
        <v>241</v>
      </c>
      <c r="C134" s="86">
        <v>13008</v>
      </c>
      <c r="D134" s="62" t="s">
        <v>179</v>
      </c>
      <c r="E134" s="87">
        <v>12</v>
      </c>
      <c r="F134" s="62" t="s">
        <v>251</v>
      </c>
      <c r="G134" s="86">
        <v>13008</v>
      </c>
      <c r="H134" s="86">
        <v>571797</v>
      </c>
      <c r="I134" s="154"/>
      <c r="J134" s="172">
        <v>73140</v>
      </c>
      <c r="K134" s="314"/>
      <c r="L134" s="326"/>
      <c r="M134" s="107"/>
    </row>
    <row r="135" spans="1:13" s="97" customFormat="1" ht="12.75">
      <c r="A135" s="85"/>
      <c r="B135" s="250" t="s">
        <v>255</v>
      </c>
      <c r="C135" s="86"/>
      <c r="D135" s="62"/>
      <c r="E135" s="87"/>
      <c r="F135" s="230">
        <v>115892</v>
      </c>
      <c r="G135" s="86"/>
      <c r="H135" s="209">
        <v>571797</v>
      </c>
      <c r="I135" s="154"/>
      <c r="J135" s="229">
        <v>73140</v>
      </c>
      <c r="K135" s="314"/>
      <c r="L135" s="326"/>
      <c r="M135" s="107"/>
    </row>
    <row r="136" spans="1:13" s="225" customFormat="1" ht="14.25" customHeight="1">
      <c r="A136" s="222"/>
      <c r="B136" s="251" t="s">
        <v>239</v>
      </c>
      <c r="C136" s="223">
        <v>60000</v>
      </c>
      <c r="D136" s="222" t="s">
        <v>264</v>
      </c>
      <c r="E136" s="224">
        <v>6</v>
      </c>
      <c r="F136" s="225" t="s">
        <v>261</v>
      </c>
      <c r="G136" s="223">
        <v>60000</v>
      </c>
      <c r="H136" s="223">
        <v>60000</v>
      </c>
      <c r="I136" s="226"/>
      <c r="J136" s="216">
        <v>73140</v>
      </c>
      <c r="K136" s="319"/>
      <c r="L136" s="331"/>
      <c r="M136" s="107"/>
    </row>
    <row r="137" spans="1:13" s="225" customFormat="1" ht="12.75">
      <c r="A137" s="222"/>
      <c r="B137" s="251" t="s">
        <v>241</v>
      </c>
      <c r="C137" s="223">
        <v>80000</v>
      </c>
      <c r="D137" s="222" t="s">
        <v>263</v>
      </c>
      <c r="E137" s="224">
        <v>7</v>
      </c>
      <c r="F137" s="225" t="s">
        <v>262</v>
      </c>
      <c r="G137" s="223">
        <v>80000</v>
      </c>
      <c r="H137" s="223">
        <v>140000</v>
      </c>
      <c r="I137" s="226">
        <v>80000</v>
      </c>
      <c r="J137" s="216">
        <v>153140</v>
      </c>
      <c r="K137" s="319"/>
      <c r="L137" s="331"/>
      <c r="M137" s="107"/>
    </row>
    <row r="138" spans="1:13" s="225" customFormat="1" ht="12.75">
      <c r="A138" s="222"/>
      <c r="B138" s="251" t="s">
        <v>241</v>
      </c>
      <c r="C138" s="223"/>
      <c r="D138" s="222" t="s">
        <v>434</v>
      </c>
      <c r="E138" s="224"/>
      <c r="F138" s="225" t="s">
        <v>435</v>
      </c>
      <c r="G138" s="223"/>
      <c r="H138" s="223"/>
      <c r="I138" s="226">
        <v>83333.33333333333</v>
      </c>
      <c r="J138" s="216">
        <v>236473.3333333333</v>
      </c>
      <c r="K138" s="319" t="s">
        <v>436</v>
      </c>
      <c r="L138" s="331"/>
      <c r="M138" s="107"/>
    </row>
    <row r="139" spans="1:13" s="225" customFormat="1" ht="12.75">
      <c r="A139" s="222"/>
      <c r="B139" s="251" t="s">
        <v>241</v>
      </c>
      <c r="C139" s="223"/>
      <c r="D139" s="222" t="s">
        <v>434</v>
      </c>
      <c r="E139" s="224"/>
      <c r="F139" s="225" t="s">
        <v>435</v>
      </c>
      <c r="G139" s="223"/>
      <c r="H139" s="223"/>
      <c r="I139" s="226">
        <v>83333.33333333333</v>
      </c>
      <c r="J139" s="216">
        <v>319806.6666666666</v>
      </c>
      <c r="K139" s="319" t="s">
        <v>436</v>
      </c>
      <c r="L139" s="331"/>
      <c r="M139" s="107"/>
    </row>
    <row r="140" spans="1:13" s="200" customFormat="1" ht="12.75">
      <c r="A140" s="201"/>
      <c r="B140" s="252" t="s">
        <v>259</v>
      </c>
      <c r="C140" s="196">
        <v>125000</v>
      </c>
      <c r="D140" s="195" t="s">
        <v>253</v>
      </c>
      <c r="E140" s="197">
        <v>5</v>
      </c>
      <c r="F140" s="200" t="s">
        <v>260</v>
      </c>
      <c r="G140" s="196">
        <v>125000</v>
      </c>
      <c r="H140" s="196">
        <v>125000</v>
      </c>
      <c r="I140" s="198"/>
      <c r="J140" s="341">
        <v>319806.6666666666</v>
      </c>
      <c r="K140" s="315"/>
      <c r="L140" s="327"/>
      <c r="M140" s="107"/>
    </row>
    <row r="141" spans="1:13" s="207" customFormat="1" ht="12.75">
      <c r="A141" s="202"/>
      <c r="B141" s="253" t="s">
        <v>241</v>
      </c>
      <c r="C141" s="204">
        <v>135000</v>
      </c>
      <c r="D141" s="203" t="s">
        <v>252</v>
      </c>
      <c r="E141" s="205">
        <v>1</v>
      </c>
      <c r="F141" s="207" t="s">
        <v>256</v>
      </c>
      <c r="G141" s="204">
        <v>135000</v>
      </c>
      <c r="H141" s="204">
        <v>135000</v>
      </c>
      <c r="I141" s="206">
        <v>135000</v>
      </c>
      <c r="J141" s="272">
        <v>454806.6666666666</v>
      </c>
      <c r="K141" s="316"/>
      <c r="L141" s="328"/>
      <c r="M141" s="107"/>
    </row>
    <row r="142" spans="1:13" s="207" customFormat="1" ht="12.75">
      <c r="A142" s="202"/>
      <c r="B142" s="253" t="s">
        <v>257</v>
      </c>
      <c r="C142" s="204">
        <v>120000</v>
      </c>
      <c r="D142" s="203" t="s">
        <v>252</v>
      </c>
      <c r="E142" s="205"/>
      <c r="F142" s="207" t="s">
        <v>359</v>
      </c>
      <c r="G142" s="204">
        <v>120000</v>
      </c>
      <c r="H142" s="204"/>
      <c r="I142" s="206"/>
      <c r="J142" s="272">
        <v>454806.6666666666</v>
      </c>
      <c r="K142" s="316"/>
      <c r="L142" s="328"/>
      <c r="M142" s="107"/>
    </row>
    <row r="143" spans="1:13" s="207" customFormat="1" ht="12.75">
      <c r="A143" s="202"/>
      <c r="B143" s="253" t="s">
        <v>244</v>
      </c>
      <c r="C143" s="204">
        <v>130000</v>
      </c>
      <c r="D143" s="203" t="s">
        <v>252</v>
      </c>
      <c r="E143" s="205">
        <v>3</v>
      </c>
      <c r="F143" s="207" t="s">
        <v>258</v>
      </c>
      <c r="G143" s="204">
        <v>130000</v>
      </c>
      <c r="H143" s="204">
        <v>130000</v>
      </c>
      <c r="I143" s="206"/>
      <c r="J143" s="272">
        <v>454806.6666666666</v>
      </c>
      <c r="K143" s="316"/>
      <c r="L143" s="328"/>
      <c r="M143" s="107"/>
    </row>
    <row r="144" spans="1:13" s="207" customFormat="1" ht="12.75">
      <c r="A144" s="202"/>
      <c r="B144" s="253" t="s">
        <v>248</v>
      </c>
      <c r="C144" s="204">
        <v>125000</v>
      </c>
      <c r="D144" s="203" t="s">
        <v>252</v>
      </c>
      <c r="E144" s="205"/>
      <c r="F144" s="207" t="s">
        <v>360</v>
      </c>
      <c r="G144" s="204">
        <v>125000</v>
      </c>
      <c r="H144" s="204"/>
      <c r="I144" s="206"/>
      <c r="J144" s="272">
        <v>454806.6666666666</v>
      </c>
      <c r="K144" s="316"/>
      <c r="L144" s="328"/>
      <c r="M144" s="107"/>
    </row>
    <row r="145" spans="1:13" s="187" customFormat="1" ht="12.75">
      <c r="A145" s="180"/>
      <c r="B145" s="181" t="s">
        <v>74</v>
      </c>
      <c r="C145" s="182">
        <v>726797</v>
      </c>
      <c r="D145" s="180"/>
      <c r="E145" s="183">
        <v>15</v>
      </c>
      <c r="F145" s="184"/>
      <c r="G145" s="185"/>
      <c r="H145" s="182">
        <v>1161797</v>
      </c>
      <c r="I145" s="186"/>
      <c r="J145" s="184">
        <v>454806.6666666666</v>
      </c>
      <c r="K145" s="318"/>
      <c r="L145" s="330"/>
      <c r="M145" s="107"/>
    </row>
    <row r="146" spans="1:13" ht="13.5" thickBot="1">
      <c r="A146" s="79"/>
      <c r="B146" s="78"/>
      <c r="C146" s="22"/>
      <c r="D146" s="79"/>
      <c r="E146" s="80"/>
      <c r="F146" s="79"/>
      <c r="G146" s="81"/>
      <c r="H146" s="81"/>
      <c r="I146" s="164"/>
      <c r="J146" s="173"/>
      <c r="M146" s="107"/>
    </row>
    <row r="147" spans="1:13" s="97" customFormat="1" ht="13.5" thickTop="1">
      <c r="A147" s="92" t="s">
        <v>127</v>
      </c>
      <c r="B147" s="143" t="s">
        <v>161</v>
      </c>
      <c r="C147" s="89">
        <v>77000</v>
      </c>
      <c r="D147" s="83" t="s">
        <v>178</v>
      </c>
      <c r="E147" s="93">
        <v>0</v>
      </c>
      <c r="F147" s="83" t="s">
        <v>481</v>
      </c>
      <c r="G147" s="89">
        <v>0</v>
      </c>
      <c r="H147" s="89">
        <v>77000</v>
      </c>
      <c r="I147" s="166">
        <v>77004</v>
      </c>
      <c r="J147" s="174">
        <v>77004</v>
      </c>
      <c r="K147" s="314"/>
      <c r="L147" s="326"/>
      <c r="M147" s="107"/>
    </row>
    <row r="148" spans="1:13" s="97" customFormat="1" ht="12.75">
      <c r="A148" s="85"/>
      <c r="B148" s="112" t="s">
        <v>167</v>
      </c>
      <c r="C148" s="86">
        <v>63396</v>
      </c>
      <c r="D148" s="62" t="s">
        <v>177</v>
      </c>
      <c r="E148" s="87">
        <v>0</v>
      </c>
      <c r="F148" s="62" t="s">
        <v>490</v>
      </c>
      <c r="G148" s="86">
        <v>63396</v>
      </c>
      <c r="H148" s="86">
        <v>140396</v>
      </c>
      <c r="I148" s="154">
        <v>63396</v>
      </c>
      <c r="J148" s="172">
        <v>140400</v>
      </c>
      <c r="K148" s="314"/>
      <c r="L148" s="326"/>
      <c r="M148" s="107"/>
    </row>
    <row r="149" spans="1:13" s="97" customFormat="1" ht="12.75">
      <c r="A149" s="85"/>
      <c r="B149" s="112" t="s">
        <v>167</v>
      </c>
      <c r="C149" s="86">
        <v>125000</v>
      </c>
      <c r="D149" s="62" t="s">
        <v>187</v>
      </c>
      <c r="E149" s="87">
        <v>0</v>
      </c>
      <c r="F149" s="62" t="s">
        <v>491</v>
      </c>
      <c r="G149" s="86">
        <v>96437</v>
      </c>
      <c r="H149" s="86">
        <v>236833</v>
      </c>
      <c r="I149" s="154">
        <v>96437</v>
      </c>
      <c r="J149" s="172">
        <v>236837</v>
      </c>
      <c r="K149" s="314"/>
      <c r="L149" s="326"/>
      <c r="M149" s="107"/>
    </row>
    <row r="150" spans="1:13" s="97" customFormat="1" ht="12.75">
      <c r="A150" s="85"/>
      <c r="B150" s="112" t="s">
        <v>199</v>
      </c>
      <c r="C150" s="86">
        <v>48108</v>
      </c>
      <c r="D150" s="62" t="s">
        <v>177</v>
      </c>
      <c r="E150" s="87">
        <v>0</v>
      </c>
      <c r="F150" s="62" t="s">
        <v>486</v>
      </c>
      <c r="G150" s="86">
        <v>48108</v>
      </c>
      <c r="H150" s="86">
        <v>284941</v>
      </c>
      <c r="I150" s="154">
        <v>48108</v>
      </c>
      <c r="J150" s="172">
        <v>284945</v>
      </c>
      <c r="K150" s="314"/>
      <c r="L150" s="326"/>
      <c r="M150" s="107"/>
    </row>
    <row r="151" spans="1:13" s="247" customFormat="1" ht="12.75" hidden="1">
      <c r="A151" s="241"/>
      <c r="B151" s="242"/>
      <c r="C151" s="243"/>
      <c r="D151" s="244"/>
      <c r="E151" s="245"/>
      <c r="F151" s="244"/>
      <c r="G151" s="243"/>
      <c r="H151" s="86">
        <v>284941</v>
      </c>
      <c r="I151" s="246"/>
      <c r="J151" s="172">
        <v>284945</v>
      </c>
      <c r="K151" s="323"/>
      <c r="L151" s="335"/>
      <c r="M151" s="107"/>
    </row>
    <row r="152" spans="1:13" s="247" customFormat="1" ht="12.75" hidden="1">
      <c r="A152" s="241"/>
      <c r="B152" s="242"/>
      <c r="C152" s="243"/>
      <c r="D152" s="244"/>
      <c r="E152" s="245"/>
      <c r="F152" s="244"/>
      <c r="G152" s="243"/>
      <c r="H152" s="86">
        <v>284941</v>
      </c>
      <c r="I152" s="243"/>
      <c r="J152" s="172">
        <v>284945</v>
      </c>
      <c r="K152" s="323"/>
      <c r="L152" s="335"/>
      <c r="M152" s="107"/>
    </row>
    <row r="153" spans="1:13" s="247" customFormat="1" ht="12.75" hidden="1">
      <c r="A153" s="241"/>
      <c r="B153" s="242"/>
      <c r="C153" s="243"/>
      <c r="D153" s="244"/>
      <c r="E153" s="245"/>
      <c r="F153" s="244"/>
      <c r="G153" s="243"/>
      <c r="H153" s="86">
        <v>284941</v>
      </c>
      <c r="I153" s="243"/>
      <c r="J153" s="172">
        <v>284945</v>
      </c>
      <c r="K153" s="323"/>
      <c r="L153" s="335"/>
      <c r="M153" s="107"/>
    </row>
    <row r="154" spans="1:13" s="97" customFormat="1" ht="12.75">
      <c r="A154" s="85"/>
      <c r="B154" s="112" t="s">
        <v>358</v>
      </c>
      <c r="C154" s="86">
        <v>61294</v>
      </c>
      <c r="D154" s="62" t="s">
        <v>179</v>
      </c>
      <c r="E154" s="87">
        <v>1</v>
      </c>
      <c r="F154" s="62" t="s">
        <v>489</v>
      </c>
      <c r="G154" s="86">
        <v>61294</v>
      </c>
      <c r="H154" s="86">
        <v>346235</v>
      </c>
      <c r="I154" s="154">
        <v>61294</v>
      </c>
      <c r="J154" s="172">
        <v>346239</v>
      </c>
      <c r="K154" s="314"/>
      <c r="L154" s="326"/>
      <c r="M154" s="107"/>
    </row>
    <row r="155" spans="1:13" s="97" customFormat="1" ht="12.75">
      <c r="A155" s="85"/>
      <c r="B155" s="112" t="s">
        <v>203</v>
      </c>
      <c r="C155" s="86">
        <v>55000</v>
      </c>
      <c r="D155" s="62" t="s">
        <v>210</v>
      </c>
      <c r="E155" s="87">
        <v>2</v>
      </c>
      <c r="F155" s="62" t="s">
        <v>492</v>
      </c>
      <c r="G155" s="86">
        <v>55000</v>
      </c>
      <c r="H155" s="86">
        <v>401235</v>
      </c>
      <c r="I155" s="154">
        <v>55000</v>
      </c>
      <c r="J155" s="172">
        <v>401239</v>
      </c>
      <c r="K155" s="314"/>
      <c r="L155" s="326"/>
      <c r="M155" s="107"/>
    </row>
    <row r="156" spans="1:13" s="97" customFormat="1" ht="12.75">
      <c r="A156" s="85"/>
      <c r="B156" s="112" t="s">
        <v>161</v>
      </c>
      <c r="C156" s="86">
        <v>64335</v>
      </c>
      <c r="D156" s="62" t="s">
        <v>416</v>
      </c>
      <c r="E156" s="87">
        <v>3</v>
      </c>
      <c r="F156" s="62" t="s">
        <v>493</v>
      </c>
      <c r="G156" s="86">
        <v>64335</v>
      </c>
      <c r="H156" s="86">
        <v>465570</v>
      </c>
      <c r="I156" s="154">
        <v>64335</v>
      </c>
      <c r="J156" s="172">
        <v>465574</v>
      </c>
      <c r="K156" s="314"/>
      <c r="L156" s="326"/>
      <c r="M156" s="107"/>
    </row>
    <row r="157" spans="1:13" s="97" customFormat="1" ht="12.75">
      <c r="A157" s="85"/>
      <c r="B157" s="112" t="s">
        <v>199</v>
      </c>
      <c r="C157" s="86">
        <v>53261</v>
      </c>
      <c r="D157" s="62" t="s">
        <v>179</v>
      </c>
      <c r="E157" s="87">
        <v>4</v>
      </c>
      <c r="F157" s="62" t="s">
        <v>494</v>
      </c>
      <c r="G157" s="86">
        <v>53261</v>
      </c>
      <c r="H157" s="86">
        <v>518831</v>
      </c>
      <c r="I157" s="154">
        <v>53261</v>
      </c>
      <c r="J157" s="172">
        <v>518835</v>
      </c>
      <c r="K157" s="314"/>
      <c r="L157" s="326"/>
      <c r="M157" s="107"/>
    </row>
    <row r="158" spans="1:13" s="97" customFormat="1" ht="12.75">
      <c r="A158" s="85"/>
      <c r="B158" s="112" t="s">
        <v>161</v>
      </c>
      <c r="C158" s="86">
        <v>64335</v>
      </c>
      <c r="D158" s="62" t="s">
        <v>179</v>
      </c>
      <c r="E158" s="87">
        <v>5</v>
      </c>
      <c r="F158" s="62" t="s">
        <v>369</v>
      </c>
      <c r="G158" s="86">
        <v>64335</v>
      </c>
      <c r="H158" s="86">
        <v>644460</v>
      </c>
      <c r="I158" s="154">
        <v>64335</v>
      </c>
      <c r="J158" s="172">
        <v>583170</v>
      </c>
      <c r="K158" s="314"/>
      <c r="L158" s="326"/>
      <c r="M158" s="107"/>
    </row>
    <row r="159" spans="2:13" ht="12.75">
      <c r="B159" s="112" t="s">
        <v>358</v>
      </c>
      <c r="C159" s="2">
        <v>61294</v>
      </c>
      <c r="D159" s="62" t="s">
        <v>179</v>
      </c>
      <c r="E159" s="14">
        <v>6</v>
      </c>
      <c r="F159" s="62" t="s">
        <v>411</v>
      </c>
      <c r="G159" s="2">
        <v>61294</v>
      </c>
      <c r="H159" s="86">
        <v>580125</v>
      </c>
      <c r="I159" s="313"/>
      <c r="J159" s="172">
        <v>583170</v>
      </c>
      <c r="M159" s="107"/>
    </row>
    <row r="160" spans="10:13" ht="12.75">
      <c r="J160" s="172">
        <v>583170</v>
      </c>
      <c r="M160" s="107"/>
    </row>
    <row r="161" spans="1:13" s="247" customFormat="1" ht="12.75">
      <c r="A161" s="241"/>
      <c r="B161" s="242" t="s">
        <v>203</v>
      </c>
      <c r="C161" s="243">
        <v>48795</v>
      </c>
      <c r="D161" s="244" t="s">
        <v>210</v>
      </c>
      <c r="E161" s="245">
        <v>12</v>
      </c>
      <c r="F161" s="244" t="s">
        <v>372</v>
      </c>
      <c r="G161" s="243">
        <v>48795</v>
      </c>
      <c r="H161" s="86">
        <v>693255</v>
      </c>
      <c r="I161" s="246"/>
      <c r="J161" s="172">
        <v>583170</v>
      </c>
      <c r="K161" s="323"/>
      <c r="L161" s="335"/>
      <c r="M161" s="107"/>
    </row>
    <row r="162" spans="1:13" s="247" customFormat="1" ht="12.75">
      <c r="A162" s="241"/>
      <c r="B162" s="242" t="s">
        <v>199</v>
      </c>
      <c r="C162" s="243">
        <v>53261</v>
      </c>
      <c r="D162" s="244" t="s">
        <v>179</v>
      </c>
      <c r="E162" s="245">
        <v>13</v>
      </c>
      <c r="F162" s="244" t="s">
        <v>373</v>
      </c>
      <c r="G162" s="243">
        <v>53261</v>
      </c>
      <c r="H162" s="86">
        <v>746516</v>
      </c>
      <c r="I162" s="246"/>
      <c r="J162" s="172">
        <v>583170</v>
      </c>
      <c r="K162" s="323"/>
      <c r="L162" s="335"/>
      <c r="M162" s="107"/>
    </row>
    <row r="163" spans="1:13" s="247" customFormat="1" ht="12.75">
      <c r="A163" s="241"/>
      <c r="B163" s="242" t="s">
        <v>358</v>
      </c>
      <c r="C163" s="243">
        <v>64549</v>
      </c>
      <c r="D163" s="244" t="s">
        <v>179</v>
      </c>
      <c r="E163" s="245">
        <v>14</v>
      </c>
      <c r="F163" s="244" t="s">
        <v>374</v>
      </c>
      <c r="G163" s="243">
        <v>64549</v>
      </c>
      <c r="H163" s="86">
        <v>811065</v>
      </c>
      <c r="I163" s="246"/>
      <c r="J163" s="172">
        <v>583170</v>
      </c>
      <c r="K163" s="323"/>
      <c r="L163" s="335"/>
      <c r="M163" s="107"/>
    </row>
    <row r="164" spans="1:13" s="247" customFormat="1" ht="12.75">
      <c r="A164" s="241"/>
      <c r="B164" s="242" t="s">
        <v>199</v>
      </c>
      <c r="C164" s="243">
        <v>53261</v>
      </c>
      <c r="D164" s="244" t="s">
        <v>179</v>
      </c>
      <c r="E164" s="245">
        <v>15</v>
      </c>
      <c r="F164" s="244" t="s">
        <v>375</v>
      </c>
      <c r="G164" s="243">
        <v>53261</v>
      </c>
      <c r="H164" s="86">
        <v>864326</v>
      </c>
      <c r="I164" s="246"/>
      <c r="J164" s="172">
        <v>583170</v>
      </c>
      <c r="K164" s="323"/>
      <c r="L164" s="335"/>
      <c r="M164" s="107"/>
    </row>
    <row r="165" spans="1:13" s="97" customFormat="1" ht="12.75">
      <c r="A165" s="85"/>
      <c r="B165" s="208" t="s">
        <v>376</v>
      </c>
      <c r="C165" s="86"/>
      <c r="D165" s="62"/>
      <c r="E165" s="87"/>
      <c r="F165" s="229">
        <v>584556</v>
      </c>
      <c r="G165" s="86"/>
      <c r="H165" s="86">
        <v>864326</v>
      </c>
      <c r="I165" s="154"/>
      <c r="J165" s="229">
        <v>583170</v>
      </c>
      <c r="K165" s="314"/>
      <c r="L165" s="326"/>
      <c r="M165" s="107"/>
    </row>
    <row r="166" spans="1:13" s="217" customFormat="1" ht="12.75">
      <c r="A166" s="211"/>
      <c r="B166" s="240" t="s">
        <v>362</v>
      </c>
      <c r="C166" s="213">
        <v>48000</v>
      </c>
      <c r="D166" s="212" t="s">
        <v>363</v>
      </c>
      <c r="E166" s="214">
        <v>7</v>
      </c>
      <c r="F166" s="212" t="s">
        <v>407</v>
      </c>
      <c r="G166" s="213">
        <v>48000</v>
      </c>
      <c r="H166" s="213">
        <v>912326</v>
      </c>
      <c r="I166" s="215">
        <v>48000</v>
      </c>
      <c r="J166" s="227">
        <v>631170</v>
      </c>
      <c r="K166" s="320"/>
      <c r="L166" s="332"/>
      <c r="M166" s="107"/>
    </row>
    <row r="167" spans="1:13" s="217" customFormat="1" ht="12.75">
      <c r="A167" s="211"/>
      <c r="B167" s="240" t="s">
        <v>203</v>
      </c>
      <c r="C167" s="213">
        <v>58596</v>
      </c>
      <c r="D167" s="212" t="s">
        <v>364</v>
      </c>
      <c r="E167" s="214">
        <v>7</v>
      </c>
      <c r="F167" s="212" t="s">
        <v>371</v>
      </c>
      <c r="G167" s="213">
        <v>58596</v>
      </c>
      <c r="H167" s="213">
        <v>970922</v>
      </c>
      <c r="I167" s="215"/>
      <c r="J167" s="227">
        <v>631170</v>
      </c>
      <c r="K167" s="320"/>
      <c r="L167" s="332"/>
      <c r="M167" s="107"/>
    </row>
    <row r="168" spans="1:13" s="200" customFormat="1" ht="12.75">
      <c r="A168" s="201"/>
      <c r="B168" s="210" t="s">
        <v>203</v>
      </c>
      <c r="C168" s="196">
        <v>100000</v>
      </c>
      <c r="D168" s="195" t="s">
        <v>412</v>
      </c>
      <c r="E168" s="197">
        <v>9</v>
      </c>
      <c r="F168" s="195" t="s">
        <v>366</v>
      </c>
      <c r="G168" s="196">
        <v>100000</v>
      </c>
      <c r="H168" s="196">
        <v>1070922</v>
      </c>
      <c r="I168" s="198"/>
      <c r="J168" s="227">
        <v>631170</v>
      </c>
      <c r="K168" s="315"/>
      <c r="L168" s="327"/>
      <c r="M168" s="107"/>
    </row>
    <row r="169" spans="1:13" s="200" customFormat="1" ht="12.75">
      <c r="A169" s="201"/>
      <c r="B169" s="210" t="s">
        <v>199</v>
      </c>
      <c r="C169" s="196">
        <v>82246</v>
      </c>
      <c r="D169" s="195" t="s">
        <v>412</v>
      </c>
      <c r="E169" s="197">
        <v>10</v>
      </c>
      <c r="F169" s="195" t="s">
        <v>367</v>
      </c>
      <c r="G169" s="196">
        <v>82246</v>
      </c>
      <c r="H169" s="196">
        <v>1153168</v>
      </c>
      <c r="I169" s="198"/>
      <c r="J169" s="227">
        <v>631170</v>
      </c>
      <c r="K169" s="315"/>
      <c r="L169" s="327"/>
      <c r="M169" s="107"/>
    </row>
    <row r="170" spans="1:13" s="200" customFormat="1" ht="12.75">
      <c r="A170" s="201"/>
      <c r="B170" s="210" t="s">
        <v>161</v>
      </c>
      <c r="C170" s="196">
        <v>77400</v>
      </c>
      <c r="D170" s="195" t="s">
        <v>412</v>
      </c>
      <c r="E170" s="197">
        <v>11</v>
      </c>
      <c r="F170" s="195" t="s">
        <v>398</v>
      </c>
      <c r="G170" s="196">
        <v>77400</v>
      </c>
      <c r="H170" s="196">
        <v>1230568</v>
      </c>
      <c r="I170" s="198"/>
      <c r="J170" s="227">
        <v>631170</v>
      </c>
      <c r="K170" s="315"/>
      <c r="L170" s="327"/>
      <c r="M170" s="107"/>
    </row>
    <row r="171" spans="1:13" s="187" customFormat="1" ht="12.75">
      <c r="A171" s="180"/>
      <c r="B171" s="181" t="s">
        <v>75</v>
      </c>
      <c r="C171" s="182">
        <v>1099485</v>
      </c>
      <c r="D171" s="180"/>
      <c r="E171" s="183">
        <v>19</v>
      </c>
      <c r="F171" s="184"/>
      <c r="G171" s="185"/>
      <c r="H171" s="185">
        <v>1230568</v>
      </c>
      <c r="I171" s="186"/>
      <c r="J171" s="270">
        <v>631170</v>
      </c>
      <c r="K171" s="318"/>
      <c r="L171" s="330"/>
      <c r="M171" s="107"/>
    </row>
    <row r="172" spans="1:13" ht="13.5" thickBot="1">
      <c r="A172" s="79"/>
      <c r="B172" s="78"/>
      <c r="C172" s="22"/>
      <c r="D172" s="79"/>
      <c r="E172" s="80"/>
      <c r="F172" s="79"/>
      <c r="G172" s="81"/>
      <c r="H172" s="29"/>
      <c r="I172" s="163"/>
      <c r="J172" s="155"/>
      <c r="M172" s="107"/>
    </row>
    <row r="173" spans="1:13" s="265" customFormat="1" ht="13.5" thickTop="1">
      <c r="A173" s="261" t="s">
        <v>128</v>
      </c>
      <c r="B173" s="263"/>
      <c r="C173" s="262">
        <v>50000</v>
      </c>
      <c r="D173" s="263" t="s">
        <v>162</v>
      </c>
      <c r="E173" s="264">
        <v>0</v>
      </c>
      <c r="F173" s="263" t="s">
        <v>341</v>
      </c>
      <c r="G173" s="262">
        <v>50000</v>
      </c>
      <c r="H173" s="266">
        <v>50000</v>
      </c>
      <c r="I173" s="267">
        <v>0</v>
      </c>
      <c r="J173" s="342">
        <v>0</v>
      </c>
      <c r="K173" s="324" t="s">
        <v>438</v>
      </c>
      <c r="L173" s="336"/>
      <c r="M173" s="107"/>
    </row>
    <row r="174" spans="1:13" s="200" customFormat="1" ht="12.75">
      <c r="A174" s="201"/>
      <c r="B174" s="195"/>
      <c r="C174" s="196">
        <v>120000</v>
      </c>
      <c r="D174" s="195" t="s">
        <v>253</v>
      </c>
      <c r="E174" s="197">
        <v>1</v>
      </c>
      <c r="F174" s="233" t="s">
        <v>340</v>
      </c>
      <c r="G174" s="196">
        <v>120000</v>
      </c>
      <c r="H174" s="196">
        <v>120000</v>
      </c>
      <c r="I174" s="198">
        <v>0</v>
      </c>
      <c r="J174" s="199">
        <v>0</v>
      </c>
      <c r="K174" s="315"/>
      <c r="L174" s="327"/>
      <c r="M174" s="107"/>
    </row>
    <row r="175" spans="1:13" s="97" customFormat="1" ht="12.75">
      <c r="A175" s="85"/>
      <c r="B175" s="208" t="s">
        <v>376</v>
      </c>
      <c r="C175" s="86"/>
      <c r="D175" s="212"/>
      <c r="E175" s="214"/>
      <c r="F175" s="212" t="s">
        <v>437</v>
      </c>
      <c r="G175" s="213"/>
      <c r="H175" s="213"/>
      <c r="I175" s="215">
        <v>50000</v>
      </c>
      <c r="J175" s="216">
        <v>50000</v>
      </c>
      <c r="K175" s="320"/>
      <c r="L175" s="326"/>
      <c r="M175" s="107"/>
    </row>
    <row r="176" spans="1:13" s="187" customFormat="1" ht="12.75">
      <c r="A176" s="180"/>
      <c r="B176" s="181" t="s">
        <v>76</v>
      </c>
      <c r="C176" s="182">
        <v>170000</v>
      </c>
      <c r="D176" s="180"/>
      <c r="E176" s="183">
        <v>2</v>
      </c>
      <c r="F176" s="184">
        <v>0</v>
      </c>
      <c r="G176" s="185"/>
      <c r="H176" s="182">
        <v>240000</v>
      </c>
      <c r="I176" s="186"/>
      <c r="J176" s="184">
        <v>50000</v>
      </c>
      <c r="K176" s="318"/>
      <c r="L176" s="330"/>
      <c r="M176" s="107"/>
    </row>
    <row r="177" spans="1:13" ht="13.5" thickBot="1">
      <c r="A177" s="25"/>
      <c r="B177" s="23"/>
      <c r="C177" s="24"/>
      <c r="D177" s="25"/>
      <c r="E177" s="26"/>
      <c r="F177" s="25"/>
      <c r="G177" s="29"/>
      <c r="H177" s="29"/>
      <c r="I177" s="163"/>
      <c r="J177" s="155"/>
      <c r="M177" s="107"/>
    </row>
    <row r="178" spans="1:13" ht="13.5" thickTop="1">
      <c r="A178" s="92" t="s">
        <v>133</v>
      </c>
      <c r="B178" s="95" t="s">
        <v>342</v>
      </c>
      <c r="C178" s="96">
        <v>20000</v>
      </c>
      <c r="D178" s="95" t="s">
        <v>343</v>
      </c>
      <c r="E178" s="156">
        <v>1</v>
      </c>
      <c r="F178" s="95" t="s">
        <v>399</v>
      </c>
      <c r="G178" s="96">
        <v>16000</v>
      </c>
      <c r="H178" s="96">
        <v>16000</v>
      </c>
      <c r="I178" s="161"/>
      <c r="J178" s="171">
        <v>0</v>
      </c>
      <c r="M178" s="107"/>
    </row>
    <row r="179" spans="2:13" s="114" customFormat="1" ht="12.75">
      <c r="B179" s="49" t="s">
        <v>344</v>
      </c>
      <c r="C179" s="100">
        <v>15708</v>
      </c>
      <c r="D179" s="49" t="s">
        <v>343</v>
      </c>
      <c r="E179" s="102">
        <v>2</v>
      </c>
      <c r="F179" s="49" t="s">
        <v>400</v>
      </c>
      <c r="G179" s="100">
        <v>15708</v>
      </c>
      <c r="H179" s="100">
        <v>31708</v>
      </c>
      <c r="I179" s="165">
        <v>0</v>
      </c>
      <c r="J179" s="175">
        <v>0</v>
      </c>
      <c r="K179" s="325"/>
      <c r="L179" s="337"/>
      <c r="M179" s="107"/>
    </row>
    <row r="180" spans="1:13" s="114" customFormat="1" ht="12.75">
      <c r="A180" s="49"/>
      <c r="B180" s="49" t="s">
        <v>345</v>
      </c>
      <c r="C180" s="100">
        <v>36000</v>
      </c>
      <c r="D180" s="49" t="s">
        <v>343</v>
      </c>
      <c r="E180" s="102">
        <v>3</v>
      </c>
      <c r="F180" s="49" t="s">
        <v>401</v>
      </c>
      <c r="G180" s="100">
        <v>36000</v>
      </c>
      <c r="H180" s="100">
        <v>67708</v>
      </c>
      <c r="I180" s="165">
        <v>0</v>
      </c>
      <c r="J180" s="175">
        <v>0</v>
      </c>
      <c r="K180" s="325"/>
      <c r="L180" s="337"/>
      <c r="M180" s="107"/>
    </row>
    <row r="181" spans="1:13" ht="12.75">
      <c r="A181" s="25"/>
      <c r="B181" s="49" t="s">
        <v>346</v>
      </c>
      <c r="C181" s="32">
        <v>38000</v>
      </c>
      <c r="D181" s="49" t="s">
        <v>343</v>
      </c>
      <c r="E181" s="14">
        <v>4</v>
      </c>
      <c r="F181" s="31" t="s">
        <v>402</v>
      </c>
      <c r="G181" s="29">
        <v>38000</v>
      </c>
      <c r="H181" s="100">
        <v>105708</v>
      </c>
      <c r="I181" s="163"/>
      <c r="J181" s="155"/>
      <c r="M181" s="107"/>
    </row>
    <row r="182" spans="1:13" s="187" customFormat="1" ht="12.75">
      <c r="A182" s="180"/>
      <c r="B182" s="181" t="s">
        <v>134</v>
      </c>
      <c r="C182" s="182">
        <v>109708</v>
      </c>
      <c r="D182" s="180"/>
      <c r="E182" s="183">
        <v>4</v>
      </c>
      <c r="F182" s="180"/>
      <c r="G182" s="185"/>
      <c r="H182" s="182">
        <v>105708</v>
      </c>
      <c r="I182" s="186"/>
      <c r="J182" s="184">
        <v>0</v>
      </c>
      <c r="K182" s="318"/>
      <c r="L182" s="330"/>
      <c r="M182" s="107"/>
    </row>
    <row r="183" spans="1:13" ht="13.5" thickBot="1">
      <c r="A183" s="79"/>
      <c r="B183" s="79"/>
      <c r="C183" s="81"/>
      <c r="D183" s="79"/>
      <c r="E183" s="80"/>
      <c r="F183" s="79"/>
      <c r="G183" s="81"/>
      <c r="H183" s="81"/>
      <c r="I183" s="164"/>
      <c r="J183" s="173"/>
      <c r="M183" s="107"/>
    </row>
    <row r="184" spans="1:13" ht="13.5" thickTop="1">
      <c r="A184" s="23" t="s">
        <v>135</v>
      </c>
      <c r="B184" s="239" t="s">
        <v>350</v>
      </c>
      <c r="C184" s="32">
        <v>47000</v>
      </c>
      <c r="D184" s="239" t="s">
        <v>351</v>
      </c>
      <c r="E184" s="94">
        <v>0</v>
      </c>
      <c r="F184" s="62" t="s">
        <v>495</v>
      </c>
      <c r="G184" s="29">
        <v>47000</v>
      </c>
      <c r="H184" s="29">
        <v>47000</v>
      </c>
      <c r="I184" s="163">
        <v>47016</v>
      </c>
      <c r="J184" s="155">
        <v>47016</v>
      </c>
      <c r="M184" s="107"/>
    </row>
    <row r="185" spans="1:13" ht="12.75">
      <c r="A185" s="23"/>
      <c r="B185" s="239" t="s">
        <v>352</v>
      </c>
      <c r="C185" s="32">
        <v>41000</v>
      </c>
      <c r="D185" s="239" t="s">
        <v>353</v>
      </c>
      <c r="E185" s="94">
        <v>0</v>
      </c>
      <c r="F185" s="62" t="s">
        <v>496</v>
      </c>
      <c r="G185" s="29">
        <v>5624</v>
      </c>
      <c r="H185" s="29">
        <v>52624</v>
      </c>
      <c r="I185" s="163">
        <v>5624</v>
      </c>
      <c r="J185" s="84">
        <v>52640</v>
      </c>
      <c r="M185" s="107"/>
    </row>
    <row r="186" spans="1:13" s="217" customFormat="1" ht="12.75">
      <c r="A186" s="211"/>
      <c r="B186" s="212" t="s">
        <v>352</v>
      </c>
      <c r="C186" s="223">
        <v>41000</v>
      </c>
      <c r="D186" s="212" t="s">
        <v>377</v>
      </c>
      <c r="E186" s="224">
        <v>1</v>
      </c>
      <c r="F186" s="212" t="s">
        <v>408</v>
      </c>
      <c r="G186" s="213">
        <v>41000</v>
      </c>
      <c r="H186" s="213">
        <v>41000</v>
      </c>
      <c r="I186" s="215">
        <v>0</v>
      </c>
      <c r="J186" s="216">
        <v>52640</v>
      </c>
      <c r="K186" s="320"/>
      <c r="L186" s="332"/>
      <c r="M186" s="107"/>
    </row>
    <row r="187" spans="1:13" s="217" customFormat="1" ht="12.75">
      <c r="A187" s="211"/>
      <c r="B187" s="231" t="s">
        <v>350</v>
      </c>
      <c r="C187" s="223">
        <v>47000</v>
      </c>
      <c r="D187" s="212" t="s">
        <v>377</v>
      </c>
      <c r="E187" s="224">
        <v>2</v>
      </c>
      <c r="F187" s="231" t="s">
        <v>355</v>
      </c>
      <c r="G187" s="213">
        <v>47000</v>
      </c>
      <c r="H187" s="213">
        <v>88000</v>
      </c>
      <c r="I187" s="215"/>
      <c r="J187" s="216">
        <v>52640</v>
      </c>
      <c r="K187" s="320"/>
      <c r="L187" s="332"/>
      <c r="M187" s="107"/>
    </row>
    <row r="188" spans="1:13" s="187" customFormat="1" ht="12.75">
      <c r="A188" s="180"/>
      <c r="B188" s="181" t="s">
        <v>136</v>
      </c>
      <c r="C188" s="182">
        <v>176000</v>
      </c>
      <c r="D188" s="180"/>
      <c r="E188" s="183">
        <v>4</v>
      </c>
      <c r="F188" s="184">
        <v>47016</v>
      </c>
      <c r="G188" s="185"/>
      <c r="H188" s="185"/>
      <c r="I188" s="186"/>
      <c r="J188" s="184">
        <v>52640</v>
      </c>
      <c r="K188" s="318"/>
      <c r="L188" s="330"/>
      <c r="M188" s="107"/>
    </row>
    <row r="189" spans="1:13" ht="13.5" thickBot="1">
      <c r="A189" s="25"/>
      <c r="B189" s="23"/>
      <c r="C189" s="24"/>
      <c r="D189" s="25"/>
      <c r="E189" s="26"/>
      <c r="F189" s="25"/>
      <c r="G189" s="29"/>
      <c r="H189" s="29"/>
      <c r="I189" s="163"/>
      <c r="J189" s="155"/>
      <c r="M189" s="107"/>
    </row>
    <row r="190" spans="1:13" s="97" customFormat="1" ht="13.5" thickTop="1">
      <c r="A190" s="92" t="s">
        <v>129</v>
      </c>
      <c r="B190" s="95" t="s">
        <v>379</v>
      </c>
      <c r="C190" s="96">
        <v>2496</v>
      </c>
      <c r="D190" s="83" t="s">
        <v>204</v>
      </c>
      <c r="E190" s="93">
        <v>0</v>
      </c>
      <c r="F190" s="83" t="s">
        <v>497</v>
      </c>
      <c r="G190" s="89">
        <v>2497</v>
      </c>
      <c r="H190" s="89">
        <v>2497</v>
      </c>
      <c r="I190" s="166">
        <v>2497</v>
      </c>
      <c r="J190" s="174">
        <v>2497</v>
      </c>
      <c r="K190" s="314"/>
      <c r="L190" s="326"/>
      <c r="M190" s="107"/>
    </row>
    <row r="191" spans="1:13" s="97" customFormat="1" ht="12.75">
      <c r="A191" s="85"/>
      <c r="B191" s="49" t="s">
        <v>356</v>
      </c>
      <c r="C191" s="100">
        <v>51420</v>
      </c>
      <c r="D191" s="62" t="s">
        <v>179</v>
      </c>
      <c r="E191" s="87">
        <v>1</v>
      </c>
      <c r="F191" s="62" t="s">
        <v>498</v>
      </c>
      <c r="G191" s="86">
        <v>51420</v>
      </c>
      <c r="H191" s="86">
        <v>53917</v>
      </c>
      <c r="I191" s="154">
        <v>48851</v>
      </c>
      <c r="J191" s="172">
        <v>51348</v>
      </c>
      <c r="K191" s="314"/>
      <c r="L191" s="326"/>
      <c r="M191" s="107"/>
    </row>
    <row r="192" spans="1:13" s="97" customFormat="1" ht="12.75">
      <c r="A192" s="85"/>
      <c r="B192" s="85" t="s">
        <v>255</v>
      </c>
      <c r="C192" s="100"/>
      <c r="D192" s="62"/>
      <c r="E192" s="87"/>
      <c r="F192" s="229">
        <v>51348</v>
      </c>
      <c r="G192" s="86"/>
      <c r="H192" s="209">
        <v>56414</v>
      </c>
      <c r="I192" s="154"/>
      <c r="J192" s="229">
        <v>51348</v>
      </c>
      <c r="K192" s="314"/>
      <c r="L192" s="326"/>
      <c r="M192" s="107"/>
    </row>
    <row r="193" spans="1:13" s="217" customFormat="1" ht="12.75">
      <c r="A193" s="211"/>
      <c r="B193" s="222" t="s">
        <v>357</v>
      </c>
      <c r="C193" s="223">
        <v>53123</v>
      </c>
      <c r="D193" s="212" t="s">
        <v>338</v>
      </c>
      <c r="E193" s="214">
        <v>2</v>
      </c>
      <c r="F193" s="227" t="s">
        <v>409</v>
      </c>
      <c r="G193" s="213">
        <v>53123</v>
      </c>
      <c r="H193" s="213">
        <v>53123</v>
      </c>
      <c r="I193" s="215">
        <v>0</v>
      </c>
      <c r="J193" s="227">
        <v>51348</v>
      </c>
      <c r="K193" s="320"/>
      <c r="L193" s="332"/>
      <c r="M193" s="107"/>
    </row>
    <row r="194" spans="1:13" s="187" customFormat="1" ht="12.75">
      <c r="A194" s="181"/>
      <c r="B194" s="181" t="s">
        <v>130</v>
      </c>
      <c r="C194" s="182">
        <v>107039</v>
      </c>
      <c r="D194" s="180"/>
      <c r="E194" s="183">
        <v>3</v>
      </c>
      <c r="F194" s="184"/>
      <c r="G194" s="185"/>
      <c r="H194" s="182">
        <v>109537</v>
      </c>
      <c r="I194" s="186"/>
      <c r="J194" s="184">
        <v>51348</v>
      </c>
      <c r="K194" s="318"/>
      <c r="L194" s="330"/>
      <c r="M194" s="107"/>
    </row>
    <row r="195" spans="1:13" ht="13.5" thickBot="1">
      <c r="A195" s="79"/>
      <c r="B195" s="78"/>
      <c r="C195" s="22"/>
      <c r="D195" s="79"/>
      <c r="E195" s="80"/>
      <c r="F195" s="79"/>
      <c r="G195" s="81"/>
      <c r="H195" s="81"/>
      <c r="I195" s="164"/>
      <c r="J195" s="90"/>
      <c r="M195" s="107"/>
    </row>
    <row r="196" spans="1:13" ht="13.5" thickTop="1">
      <c r="A196" s="23" t="s">
        <v>131</v>
      </c>
      <c r="B196" s="49"/>
      <c r="C196" s="32"/>
      <c r="D196" s="31"/>
      <c r="E196" s="94"/>
      <c r="F196" s="31"/>
      <c r="G196" s="32"/>
      <c r="H196" s="32"/>
      <c r="I196" s="167"/>
      <c r="J196" s="176">
        <v>0</v>
      </c>
      <c r="M196" s="107"/>
    </row>
    <row r="197" spans="1:13" ht="12.75">
      <c r="A197" s="23"/>
      <c r="B197" s="49" t="s">
        <v>184</v>
      </c>
      <c r="C197" s="32">
        <v>45000</v>
      </c>
      <c r="D197" s="31" t="s">
        <v>185</v>
      </c>
      <c r="E197" s="94">
        <v>0</v>
      </c>
      <c r="F197" s="31" t="s">
        <v>499</v>
      </c>
      <c r="G197" s="32">
        <v>45000</v>
      </c>
      <c r="H197" s="32">
        <v>45000</v>
      </c>
      <c r="I197" s="167">
        <v>45000</v>
      </c>
      <c r="J197" s="176">
        <v>45000</v>
      </c>
      <c r="M197" s="107"/>
    </row>
    <row r="198" spans="2:13" s="25" customFormat="1" ht="12.75">
      <c r="B198" s="31" t="s">
        <v>119</v>
      </c>
      <c r="C198" s="32">
        <v>80000</v>
      </c>
      <c r="D198" s="31" t="s">
        <v>321</v>
      </c>
      <c r="E198" s="94">
        <v>0</v>
      </c>
      <c r="F198" s="31"/>
      <c r="G198" s="32">
        <v>80004</v>
      </c>
      <c r="H198" s="32">
        <v>125004</v>
      </c>
      <c r="I198" s="167">
        <v>80004</v>
      </c>
      <c r="J198" s="176">
        <v>125004</v>
      </c>
      <c r="K198" s="155"/>
      <c r="L198" s="338"/>
      <c r="M198" s="107"/>
    </row>
    <row r="199" spans="2:13" s="25" customFormat="1" ht="12.75">
      <c r="B199" s="49" t="s">
        <v>119</v>
      </c>
      <c r="C199" s="32">
        <v>409</v>
      </c>
      <c r="D199" s="49" t="s">
        <v>175</v>
      </c>
      <c r="E199" s="94">
        <v>1</v>
      </c>
      <c r="F199" s="49" t="s">
        <v>382</v>
      </c>
      <c r="G199" s="32">
        <v>409</v>
      </c>
      <c r="H199" s="32">
        <v>125413</v>
      </c>
      <c r="I199" s="167">
        <v>409</v>
      </c>
      <c r="J199" s="176">
        <v>125413</v>
      </c>
      <c r="K199" s="155"/>
      <c r="L199" s="338"/>
      <c r="M199" s="107"/>
    </row>
    <row r="200" spans="2:13" s="25" customFormat="1" ht="12.75">
      <c r="B200" s="49" t="s">
        <v>413</v>
      </c>
      <c r="C200" s="32"/>
      <c r="D200" s="49" t="s">
        <v>217</v>
      </c>
      <c r="E200" s="94">
        <v>1</v>
      </c>
      <c r="F200" s="49" t="s">
        <v>414</v>
      </c>
      <c r="G200" s="32"/>
      <c r="H200" s="32"/>
      <c r="I200" s="167">
        <v>41250</v>
      </c>
      <c r="J200" s="176">
        <v>166663</v>
      </c>
      <c r="K200" s="155"/>
      <c r="L200" s="338"/>
      <c r="M200" s="107"/>
    </row>
    <row r="201" spans="1:13" s="25" customFormat="1" ht="12.75">
      <c r="A201" s="23"/>
      <c r="B201" s="49" t="s">
        <v>184</v>
      </c>
      <c r="C201" s="32">
        <v>50000</v>
      </c>
      <c r="D201" s="31" t="s">
        <v>217</v>
      </c>
      <c r="E201" s="94">
        <v>1</v>
      </c>
      <c r="F201" s="31" t="s">
        <v>347</v>
      </c>
      <c r="G201" s="32">
        <v>50000</v>
      </c>
      <c r="H201" s="32">
        <v>175413</v>
      </c>
      <c r="I201" s="167">
        <v>50000</v>
      </c>
      <c r="J201" s="176">
        <v>216663</v>
      </c>
      <c r="K201" s="155" t="s">
        <v>429</v>
      </c>
      <c r="L201" s="338"/>
      <c r="M201" s="107"/>
    </row>
    <row r="202" spans="1:13" s="25" customFormat="1" ht="12.75">
      <c r="A202" s="23"/>
      <c r="B202" s="49" t="s">
        <v>348</v>
      </c>
      <c r="C202" s="32">
        <v>56940</v>
      </c>
      <c r="D202" s="49" t="s">
        <v>217</v>
      </c>
      <c r="E202" s="94">
        <v>1</v>
      </c>
      <c r="F202" s="49" t="s">
        <v>349</v>
      </c>
      <c r="G202" s="32">
        <v>56940</v>
      </c>
      <c r="H202" s="32">
        <v>232353</v>
      </c>
      <c r="I202" s="167">
        <v>0</v>
      </c>
      <c r="J202" s="176">
        <v>216663</v>
      </c>
      <c r="K202" s="155"/>
      <c r="L202" s="338"/>
      <c r="M202" s="107"/>
    </row>
    <row r="203" spans="1:13" s="25" customFormat="1" ht="12.75">
      <c r="A203" s="23"/>
      <c r="B203" s="49"/>
      <c r="D203" s="49"/>
      <c r="J203" s="176">
        <v>216663</v>
      </c>
      <c r="K203" s="155"/>
      <c r="L203" s="338"/>
      <c r="M203" s="107"/>
    </row>
    <row r="204" spans="1:13" ht="12.75">
      <c r="A204" s="23"/>
      <c r="B204" s="31"/>
      <c r="C204" s="32"/>
      <c r="D204" s="31"/>
      <c r="E204" s="94"/>
      <c r="F204" s="31"/>
      <c r="G204" s="32"/>
      <c r="H204" s="32"/>
      <c r="I204" s="167"/>
      <c r="J204" s="176">
        <v>216663</v>
      </c>
      <c r="M204" s="107"/>
    </row>
    <row r="205" spans="1:13" s="187" customFormat="1" ht="12.75">
      <c r="A205" s="180"/>
      <c r="B205" s="181" t="s">
        <v>132</v>
      </c>
      <c r="C205" s="182">
        <v>125000</v>
      </c>
      <c r="D205" s="180"/>
      <c r="E205" s="183">
        <v>6</v>
      </c>
      <c r="F205" s="184">
        <v>146352</v>
      </c>
      <c r="G205" s="185"/>
      <c r="H205" s="185"/>
      <c r="I205" s="186"/>
      <c r="J205" s="184">
        <v>216663</v>
      </c>
      <c r="K205" s="318"/>
      <c r="L205" s="330"/>
      <c r="M205" s="107"/>
    </row>
    <row r="206" spans="1:13" ht="13.5" thickBot="1">
      <c r="A206" s="79"/>
      <c r="B206" s="78"/>
      <c r="C206" s="22"/>
      <c r="D206" s="79"/>
      <c r="E206" s="80"/>
      <c r="F206" s="90"/>
      <c r="G206" s="81"/>
      <c r="H206" s="81"/>
      <c r="I206" s="164"/>
      <c r="J206" s="173"/>
      <c r="M206" s="107"/>
    </row>
    <row r="207" spans="1:10" ht="13.5" thickTop="1">
      <c r="A207" s="25"/>
      <c r="B207" s="25"/>
      <c r="C207" s="29"/>
      <c r="D207" s="25"/>
      <c r="E207" s="26"/>
      <c r="F207" s="25"/>
      <c r="G207" s="29"/>
      <c r="H207" s="29"/>
      <c r="I207" s="163"/>
      <c r="J207" s="155"/>
    </row>
    <row r="208" spans="1:13" s="187" customFormat="1" ht="13.5" thickBot="1">
      <c r="A208" s="188" t="s">
        <v>25</v>
      </c>
      <c r="B208" s="189"/>
      <c r="C208" s="190">
        <v>8244956</v>
      </c>
      <c r="D208" s="188"/>
      <c r="E208" s="191">
        <v>150</v>
      </c>
      <c r="F208" s="190">
        <v>2918779.7199999997</v>
      </c>
      <c r="G208" s="192"/>
      <c r="H208" s="192"/>
      <c r="I208" s="193"/>
      <c r="J208" s="194">
        <v>2955962.79</v>
      </c>
      <c r="K208" s="318"/>
      <c r="L208" s="330"/>
      <c r="M208" s="318"/>
    </row>
    <row r="209" spans="1:10" ht="13.5" thickTop="1">
      <c r="A209" s="23"/>
      <c r="B209" s="25"/>
      <c r="C209" s="24"/>
      <c r="D209" s="23"/>
      <c r="E209" s="88"/>
      <c r="F209" s="24" t="s">
        <v>105</v>
      </c>
      <c r="G209" s="29"/>
      <c r="H209" s="29"/>
      <c r="I209" s="163"/>
      <c r="J209" s="177">
        <v>-37183</v>
      </c>
    </row>
    <row r="210" spans="1:10" ht="12.75">
      <c r="A210" s="23"/>
      <c r="B210" s="25"/>
      <c r="C210" s="24"/>
      <c r="D210" s="23"/>
      <c r="E210" s="88"/>
      <c r="F210" s="24" t="s">
        <v>171</v>
      </c>
      <c r="G210" s="29"/>
      <c r="H210" s="29"/>
      <c r="I210" s="163"/>
      <c r="J210" s="177">
        <v>2918779.79</v>
      </c>
    </row>
    <row r="211" spans="1:10" ht="12.75">
      <c r="A211" s="23"/>
      <c r="B211" s="25"/>
      <c r="C211" s="24"/>
      <c r="D211" s="23"/>
      <c r="E211" s="88"/>
      <c r="F211" s="24" t="s">
        <v>170</v>
      </c>
      <c r="G211" s="29"/>
      <c r="H211" s="29"/>
      <c r="I211" s="163"/>
      <c r="J211" s="177">
        <v>-2918779.7199999997</v>
      </c>
    </row>
    <row r="212" spans="6:13" ht="12.75">
      <c r="F212" s="3" t="s">
        <v>172</v>
      </c>
      <c r="J212" s="157">
        <v>-0.07000000029802322</v>
      </c>
      <c r="M212" s="107"/>
    </row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77" r:id="rId1"/>
  <headerFooter alignWithMargins="0">
    <oddFooter>&amp;C&amp;T   &amp;D</oddFooter>
  </headerFooter>
  <rowBreaks count="3" manualBreakCount="3">
    <brk id="32" max="9" man="1"/>
    <brk id="82" max="9" man="1"/>
    <brk id="1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10">
      <selection activeCell="A22" sqref="A22"/>
    </sheetView>
  </sheetViews>
  <sheetFormatPr defaultColWidth="9.140625" defaultRowHeight="12.75"/>
  <cols>
    <col min="1" max="1" width="13.7109375" style="0" customWidth="1"/>
    <col min="2" max="2" width="30.28125" style="0" customWidth="1"/>
    <col min="3" max="3" width="18.8515625" style="0" customWidth="1"/>
    <col min="4" max="4" width="17.28125" style="2" customWidth="1"/>
    <col min="5" max="5" width="18.00390625" style="0" customWidth="1"/>
    <col min="6" max="7" width="12.421875" style="0" bestFit="1" customWidth="1"/>
    <col min="8" max="8" width="11.421875" style="0" bestFit="1" customWidth="1"/>
    <col min="9" max="9" width="11.140625" style="0" customWidth="1"/>
    <col min="10" max="10" width="14.57421875" style="0" bestFit="1" customWidth="1"/>
  </cols>
  <sheetData>
    <row r="2" ht="12.75">
      <c r="C2" s="2"/>
    </row>
    <row r="3" ht="12.75">
      <c r="C3" s="2"/>
    </row>
    <row r="4" spans="2:4" s="3" customFormat="1" ht="12.75">
      <c r="B4" s="3" t="s">
        <v>114</v>
      </c>
      <c r="C4" s="6"/>
      <c r="D4" s="6"/>
    </row>
    <row r="5" spans="3:4" s="3" customFormat="1" ht="12.75">
      <c r="C5" s="6"/>
      <c r="D5" s="6"/>
    </row>
    <row r="6" spans="2:5" s="343" customFormat="1" ht="25.5">
      <c r="B6" s="344" t="s">
        <v>112</v>
      </c>
      <c r="C6" s="345" t="s">
        <v>439</v>
      </c>
      <c r="D6" s="345" t="s">
        <v>440</v>
      </c>
      <c r="E6" s="344" t="s">
        <v>146</v>
      </c>
    </row>
    <row r="7" spans="1:5" s="8" customFormat="1" ht="12.75">
      <c r="A7" s="106"/>
      <c r="B7" s="8" t="s">
        <v>119</v>
      </c>
      <c r="C7" s="13">
        <v>216663</v>
      </c>
      <c r="D7" s="13">
        <v>216663</v>
      </c>
      <c r="E7" s="113">
        <v>146352</v>
      </c>
    </row>
    <row r="8" spans="1:5" ht="12.75">
      <c r="A8" s="105"/>
      <c r="B8" t="s">
        <v>7</v>
      </c>
      <c r="C8" s="2">
        <v>487752</v>
      </c>
      <c r="D8" s="2">
        <v>1487751.79</v>
      </c>
      <c r="E8" s="113">
        <v>486035.72000000003</v>
      </c>
    </row>
    <row r="9" spans="1:5" ht="12.75">
      <c r="A9" s="105"/>
      <c r="B9" t="s">
        <v>70</v>
      </c>
      <c r="C9" s="2">
        <v>1152182</v>
      </c>
      <c r="D9" s="2">
        <v>1632386</v>
      </c>
      <c r="E9" s="113">
        <v>1155996</v>
      </c>
    </row>
    <row r="10" spans="1:5" ht="12.75">
      <c r="A10" s="105"/>
      <c r="B10" t="s">
        <v>6</v>
      </c>
      <c r="C10" s="2">
        <v>179160</v>
      </c>
      <c r="D10" s="2">
        <v>1237660</v>
      </c>
      <c r="E10" s="113">
        <v>179160</v>
      </c>
    </row>
    <row r="11" spans="1:5" ht="12.75">
      <c r="A11" s="105"/>
      <c r="B11" t="s">
        <v>8</v>
      </c>
      <c r="C11" s="2">
        <v>159908</v>
      </c>
      <c r="D11" s="2">
        <v>513916</v>
      </c>
      <c r="E11" s="113">
        <v>152424</v>
      </c>
    </row>
    <row r="12" spans="1:5" ht="12.75">
      <c r="A12" s="105"/>
      <c r="B12" t="s">
        <v>4</v>
      </c>
      <c r="C12" s="2">
        <v>73140</v>
      </c>
      <c r="D12" s="2">
        <v>454806.6666666666</v>
      </c>
      <c r="E12" s="113">
        <v>115892</v>
      </c>
    </row>
    <row r="13" spans="1:5" ht="12.75">
      <c r="A13" s="105"/>
      <c r="B13" t="s">
        <v>9</v>
      </c>
      <c r="C13" s="2">
        <v>583170</v>
      </c>
      <c r="D13" s="2">
        <v>631170</v>
      </c>
      <c r="E13" s="113">
        <v>584556</v>
      </c>
    </row>
    <row r="14" spans="1:5" ht="12.75">
      <c r="A14" s="105"/>
      <c r="B14" t="s">
        <v>10</v>
      </c>
      <c r="C14" s="2">
        <v>0</v>
      </c>
      <c r="D14" s="2">
        <v>50000</v>
      </c>
      <c r="E14" s="113">
        <v>0</v>
      </c>
    </row>
    <row r="15" spans="1:5" ht="12.75">
      <c r="A15" s="105"/>
      <c r="B15" t="s">
        <v>133</v>
      </c>
      <c r="C15" s="2">
        <v>0</v>
      </c>
      <c r="D15" s="2">
        <v>0</v>
      </c>
      <c r="E15" s="113">
        <v>0</v>
      </c>
    </row>
    <row r="16" spans="1:5" ht="12.75">
      <c r="A16" s="105"/>
      <c r="B16" t="s">
        <v>144</v>
      </c>
      <c r="C16" s="2">
        <v>52640</v>
      </c>
      <c r="D16" s="2">
        <v>52640</v>
      </c>
      <c r="E16" s="113">
        <v>47016</v>
      </c>
    </row>
    <row r="17" spans="1:5" ht="12.75">
      <c r="A17" s="105"/>
      <c r="B17" t="s">
        <v>0</v>
      </c>
      <c r="C17" s="2">
        <v>51348</v>
      </c>
      <c r="D17" s="2">
        <v>51348</v>
      </c>
      <c r="E17" s="113">
        <v>51348</v>
      </c>
    </row>
    <row r="18" spans="1:5" ht="12.75">
      <c r="A18" s="109"/>
      <c r="C18" s="108">
        <v>2955963</v>
      </c>
      <c r="E18" s="176"/>
    </row>
    <row r="19" spans="1:3" ht="13.5" thickBot="1">
      <c r="A19" s="105"/>
      <c r="B19" t="s">
        <v>105</v>
      </c>
      <c r="C19" s="107">
        <v>37183</v>
      </c>
    </row>
    <row r="20" spans="1:5" ht="13.5" thickTop="1">
      <c r="A20" s="110"/>
      <c r="B20" s="3" t="s">
        <v>115</v>
      </c>
      <c r="C20" s="111">
        <v>2993146</v>
      </c>
      <c r="D20" s="111">
        <v>6328341.456666667</v>
      </c>
      <c r="E20" s="346">
        <v>2918779.7199999997</v>
      </c>
    </row>
    <row r="21" spans="2:5" ht="12.75">
      <c r="B21" s="3"/>
      <c r="C21" s="6"/>
      <c r="E21" s="107"/>
    </row>
    <row r="22" spans="2:3" ht="12.75">
      <c r="B22" s="3"/>
      <c r="C22" s="6"/>
    </row>
    <row r="23" spans="2:3" ht="12.75">
      <c r="B23" s="3" t="s">
        <v>103</v>
      </c>
      <c r="C23" s="6"/>
    </row>
    <row r="24" spans="2:3" ht="12.75">
      <c r="B24" s="8" t="s">
        <v>104</v>
      </c>
      <c r="C24" s="13">
        <v>2918779.7199999997</v>
      </c>
    </row>
    <row r="25" spans="2:4" s="8" customFormat="1" ht="12.75">
      <c r="B25" s="8" t="s">
        <v>441</v>
      </c>
      <c r="C25" s="13">
        <v>601000</v>
      </c>
      <c r="D25" s="13"/>
    </row>
    <row r="26" spans="2:4" s="8" customFormat="1" ht="12.75">
      <c r="B26" s="8" t="s">
        <v>442</v>
      </c>
      <c r="C26" s="13">
        <v>1000000</v>
      </c>
      <c r="D26" s="13"/>
    </row>
    <row r="27" spans="2:4" s="8" customFormat="1" ht="12.75">
      <c r="B27" s="8" t="s">
        <v>443</v>
      </c>
      <c r="C27" s="13">
        <v>708500</v>
      </c>
      <c r="D27" s="13"/>
    </row>
    <row r="28" spans="2:4" s="8" customFormat="1" ht="12.75">
      <c r="B28" s="8" t="s">
        <v>444</v>
      </c>
      <c r="C28" s="13">
        <v>497955</v>
      </c>
      <c r="D28" s="13"/>
    </row>
    <row r="29" spans="2:4" s="8" customFormat="1" ht="12.75">
      <c r="B29" s="8" t="s">
        <v>445</v>
      </c>
      <c r="C29" s="13">
        <v>348257</v>
      </c>
      <c r="D29" s="13"/>
    </row>
    <row r="30" spans="2:4" s="8" customFormat="1" ht="12.75">
      <c r="B30" s="8" t="s">
        <v>446</v>
      </c>
      <c r="C30" s="13">
        <v>216666.66666666666</v>
      </c>
      <c r="D30" s="13"/>
    </row>
    <row r="31" spans="2:4" s="8" customFormat="1" ht="12.75">
      <c r="B31" s="8" t="s">
        <v>447</v>
      </c>
      <c r="C31" s="13">
        <v>37183</v>
      </c>
      <c r="D31" s="13"/>
    </row>
    <row r="32" spans="2:3" ht="12.75">
      <c r="B32" s="3" t="s">
        <v>106</v>
      </c>
      <c r="C32" s="91">
        <v>6328341.386666667</v>
      </c>
    </row>
    <row r="33" spans="2:3" ht="12.75">
      <c r="B33" s="8"/>
      <c r="C33" s="13"/>
    </row>
    <row r="34" spans="3:4" s="8" customFormat="1" ht="12.75">
      <c r="C34" s="13"/>
      <c r="D34" s="13"/>
    </row>
    <row r="35" spans="2:4" s="3" customFormat="1" ht="12.75">
      <c r="B35" s="3" t="s">
        <v>116</v>
      </c>
      <c r="C35" s="6">
        <v>-0.07000000029802322</v>
      </c>
      <c r="D35" s="6"/>
    </row>
    <row r="36" spans="3:4" s="3" customFormat="1" ht="12.75">
      <c r="C36" s="6"/>
      <c r="D36" s="6"/>
    </row>
    <row r="39" ht="12.75">
      <c r="C39" s="2"/>
    </row>
    <row r="40" ht="12.75">
      <c r="C40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Footer>&amp;C&amp;T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25.8515625" style="0" customWidth="1"/>
    <col min="3" max="3" width="11.28125" style="0" bestFit="1" customWidth="1"/>
    <col min="4" max="4" width="21.00390625" style="0" customWidth="1"/>
    <col min="5" max="5" width="52.140625" style="0" customWidth="1"/>
  </cols>
  <sheetData>
    <row r="4" spans="2:5" ht="12.75">
      <c r="B4" s="34" t="s">
        <v>117</v>
      </c>
      <c r="C4" s="29"/>
      <c r="D4" s="29"/>
      <c r="E4" s="25"/>
    </row>
    <row r="5" spans="2:5" ht="12.75">
      <c r="B5" s="34"/>
      <c r="C5" s="29"/>
      <c r="D5" s="29"/>
      <c r="E5" s="25"/>
    </row>
    <row r="6" spans="2:5" ht="12.75">
      <c r="B6" s="35"/>
      <c r="C6" s="29"/>
      <c r="D6" s="29"/>
      <c r="E6" s="25"/>
    </row>
    <row r="7" spans="2:5" s="3" customFormat="1" ht="12.75">
      <c r="B7" s="34" t="s">
        <v>81</v>
      </c>
      <c r="C7" s="24"/>
      <c r="D7" s="24"/>
      <c r="E7" s="23"/>
    </row>
    <row r="8" spans="2:5" ht="12.75">
      <c r="B8" s="35"/>
      <c r="C8" s="29"/>
      <c r="D8" s="29"/>
      <c r="E8" s="25"/>
    </row>
    <row r="9" spans="2:5" s="3" customFormat="1" ht="12.75">
      <c r="B9" s="34" t="s">
        <v>118</v>
      </c>
      <c r="C9" s="30" t="s">
        <v>16</v>
      </c>
      <c r="D9" s="33" t="s">
        <v>29</v>
      </c>
      <c r="E9" s="23" t="s">
        <v>82</v>
      </c>
    </row>
    <row r="10" spans="2:5" s="3" customFormat="1" ht="12.75">
      <c r="B10" s="36" t="s">
        <v>449</v>
      </c>
      <c r="C10" s="64">
        <v>45000</v>
      </c>
      <c r="D10" s="65" t="s">
        <v>178</v>
      </c>
      <c r="E10" s="31" t="s">
        <v>450</v>
      </c>
    </row>
    <row r="11" spans="2:5" s="3" customFormat="1" ht="12.75">
      <c r="B11" s="36" t="s">
        <v>449</v>
      </c>
      <c r="C11" s="64">
        <v>50000</v>
      </c>
      <c r="D11" s="65" t="s">
        <v>178</v>
      </c>
      <c r="E11" s="31" t="s">
        <v>451</v>
      </c>
    </row>
    <row r="12" spans="2:5" s="3" customFormat="1" ht="12.75">
      <c r="B12" s="36" t="s">
        <v>453</v>
      </c>
      <c r="C12" s="64">
        <v>80004</v>
      </c>
      <c r="D12" s="65" t="s">
        <v>452</v>
      </c>
      <c r="E12" s="49" t="s">
        <v>192</v>
      </c>
    </row>
    <row r="13" spans="2:5" ht="12.75">
      <c r="B13" s="35" t="s">
        <v>413</v>
      </c>
      <c r="C13" s="29">
        <v>41250</v>
      </c>
      <c r="D13" s="29" t="s">
        <v>178</v>
      </c>
      <c r="E13" s="49" t="s">
        <v>454</v>
      </c>
    </row>
    <row r="14" spans="1:5" ht="12.75">
      <c r="A14" s="103">
        <v>1</v>
      </c>
      <c r="B14" s="34" t="s">
        <v>84</v>
      </c>
      <c r="C14" s="29"/>
      <c r="D14" s="24">
        <v>216254</v>
      </c>
      <c r="E14" s="25"/>
    </row>
    <row r="15" spans="2:5" ht="12.75">
      <c r="B15" s="35"/>
      <c r="C15" s="29"/>
      <c r="D15" s="29"/>
      <c r="E15" s="25"/>
    </row>
    <row r="16" spans="2:5" ht="12.75">
      <c r="B16" s="35"/>
      <c r="C16" s="29"/>
      <c r="D16" s="29"/>
      <c r="E16" s="25"/>
    </row>
    <row r="17" spans="2:5" s="3" customFormat="1" ht="12.75">
      <c r="B17" s="34" t="s">
        <v>83</v>
      </c>
      <c r="C17" s="24"/>
      <c r="D17" s="24"/>
      <c r="E17" s="23"/>
    </row>
    <row r="18" spans="2:5" s="3" customFormat="1" ht="12.75">
      <c r="B18" s="34"/>
      <c r="C18" s="24"/>
      <c r="D18" s="24"/>
      <c r="E18" s="23"/>
    </row>
    <row r="19" spans="2:5" ht="12.75">
      <c r="B19" s="35" t="s">
        <v>26</v>
      </c>
      <c r="C19" s="4">
        <v>0</v>
      </c>
      <c r="D19" s="29"/>
      <c r="E19" s="25"/>
    </row>
    <row r="20" spans="2:4" ht="12.75">
      <c r="B20" s="35" t="s">
        <v>3</v>
      </c>
      <c r="C20" s="4">
        <v>0</v>
      </c>
      <c r="D20" s="29"/>
    </row>
    <row r="21" spans="2:5" ht="12.75">
      <c r="B21" s="9" t="s">
        <v>111</v>
      </c>
      <c r="C21" s="2">
        <v>409</v>
      </c>
      <c r="D21" s="2"/>
      <c r="E21" s="49" t="s">
        <v>455</v>
      </c>
    </row>
    <row r="22" spans="2:5" ht="11.25" customHeight="1">
      <c r="B22" s="35"/>
      <c r="C22" s="4"/>
      <c r="D22" s="29"/>
      <c r="E22" s="25"/>
    </row>
    <row r="23" spans="2:5" s="3" customFormat="1" ht="12.75">
      <c r="B23" s="34" t="s">
        <v>2</v>
      </c>
      <c r="C23" s="24"/>
      <c r="D23" s="24">
        <v>409</v>
      </c>
      <c r="E23" s="23"/>
    </row>
    <row r="24" spans="2:5" s="3" customFormat="1" ht="12.75">
      <c r="B24" s="34"/>
      <c r="C24" s="24"/>
      <c r="D24" s="24"/>
      <c r="E24" s="23"/>
    </row>
    <row r="25" spans="2:4" ht="12.75">
      <c r="B25" s="9"/>
      <c r="C25" s="2"/>
      <c r="D25" s="2"/>
    </row>
    <row r="26" spans="2:5" ht="12.75">
      <c r="B26" s="35"/>
      <c r="C26" s="29"/>
      <c r="D26" s="29"/>
      <c r="E26" s="25"/>
    </row>
    <row r="27" spans="2:5" ht="12.75">
      <c r="B27" s="34" t="s">
        <v>86</v>
      </c>
      <c r="C27" s="29"/>
      <c r="D27" s="24">
        <v>216663</v>
      </c>
      <c r="E27" s="25"/>
    </row>
    <row r="28" spans="2:5" ht="12.75">
      <c r="B28" s="34"/>
      <c r="C28" s="29"/>
      <c r="D28" s="24"/>
      <c r="E28" s="25"/>
    </row>
    <row r="29" spans="2:5" s="3" customFormat="1" ht="12.75">
      <c r="B29" s="34" t="s">
        <v>101</v>
      </c>
      <c r="C29" s="24"/>
      <c r="D29" s="24">
        <v>16710</v>
      </c>
      <c r="E29" s="23"/>
    </row>
    <row r="30" spans="2:5" ht="12.75">
      <c r="B30" s="35"/>
      <c r="C30" s="29"/>
      <c r="D30" s="29"/>
      <c r="E30" s="25"/>
    </row>
    <row r="31" spans="2:5" ht="12.75">
      <c r="B31" s="34" t="s">
        <v>87</v>
      </c>
      <c r="C31" s="29"/>
      <c r="D31" s="24">
        <v>146352</v>
      </c>
      <c r="E31" s="25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2" max="2" width="19.8515625" style="9" customWidth="1"/>
    <col min="3" max="3" width="12.57421875" style="2" customWidth="1"/>
    <col min="4" max="4" width="18.28125" style="2" customWidth="1"/>
    <col min="5" max="5" width="51.8515625" style="0" customWidth="1"/>
  </cols>
  <sheetData>
    <row r="3" spans="2:5" ht="12.75">
      <c r="B3" s="34" t="s">
        <v>22</v>
      </c>
      <c r="C3" s="29"/>
      <c r="D3" s="29"/>
      <c r="E3" s="25"/>
    </row>
    <row r="4" spans="2:5" ht="12.75">
      <c r="B4" s="34"/>
      <c r="C4" s="29"/>
      <c r="D4" s="29"/>
      <c r="E4" s="25"/>
    </row>
    <row r="5" spans="2:5" ht="12.75">
      <c r="B5" s="35"/>
      <c r="C5" s="29"/>
      <c r="D5" s="29"/>
      <c r="E5" s="25"/>
    </row>
    <row r="6" spans="2:5" s="3" customFormat="1" ht="12.75">
      <c r="B6" s="34" t="s">
        <v>81</v>
      </c>
      <c r="C6" s="24"/>
      <c r="D6" s="24"/>
      <c r="E6" s="23"/>
    </row>
    <row r="7" spans="2:5" ht="12.75">
      <c r="B7" s="35"/>
      <c r="C7" s="29"/>
      <c r="D7" s="29"/>
      <c r="E7" s="25"/>
    </row>
    <row r="8" spans="2:5" s="3" customFormat="1" ht="12.75">
      <c r="B8" s="34" t="s">
        <v>14</v>
      </c>
      <c r="C8" s="30" t="s">
        <v>16</v>
      </c>
      <c r="D8" s="33" t="s">
        <v>29</v>
      </c>
      <c r="E8" s="23" t="s">
        <v>82</v>
      </c>
    </row>
    <row r="9" spans="2:8" s="8" customFormat="1" ht="12.75">
      <c r="B9" s="25" t="s">
        <v>174</v>
      </c>
      <c r="C9" s="163">
        <v>49435</v>
      </c>
      <c r="D9" s="25" t="s">
        <v>179</v>
      </c>
      <c r="E9" s="25" t="s">
        <v>500</v>
      </c>
      <c r="G9" s="29"/>
      <c r="H9" s="29"/>
    </row>
    <row r="10" spans="2:8" s="8" customFormat="1" ht="12.75">
      <c r="B10" s="62" t="s">
        <v>174</v>
      </c>
      <c r="C10" s="163">
        <v>13628</v>
      </c>
      <c r="D10" s="62" t="s">
        <v>162</v>
      </c>
      <c r="E10" s="62" t="s">
        <v>464</v>
      </c>
      <c r="G10" s="29"/>
      <c r="H10" s="29"/>
    </row>
    <row r="11" spans="2:8" s="8" customFormat="1" ht="12.75">
      <c r="B11" s="62" t="s">
        <v>181</v>
      </c>
      <c r="C11" s="163">
        <v>54503</v>
      </c>
      <c r="D11" s="62" t="s">
        <v>179</v>
      </c>
      <c r="E11" s="62" t="s">
        <v>465</v>
      </c>
      <c r="G11" s="86"/>
      <c r="H11" s="29"/>
    </row>
    <row r="12" spans="2:8" ht="12.75">
      <c r="B12" s="62" t="s">
        <v>176</v>
      </c>
      <c r="C12" s="163">
        <v>67935</v>
      </c>
      <c r="D12" s="62" t="s">
        <v>163</v>
      </c>
      <c r="E12" s="62" t="s">
        <v>501</v>
      </c>
      <c r="G12" s="86"/>
      <c r="H12" s="29"/>
    </row>
    <row r="13" spans="2:8" s="8" customFormat="1" ht="12.75">
      <c r="B13" s="62" t="s">
        <v>176</v>
      </c>
      <c r="C13" s="154">
        <v>57530</v>
      </c>
      <c r="D13" s="62" t="s">
        <v>179</v>
      </c>
      <c r="E13" s="62" t="s">
        <v>207</v>
      </c>
      <c r="G13" s="86"/>
      <c r="H13" s="29"/>
    </row>
    <row r="14" spans="2:8" s="8" customFormat="1" ht="12.75">
      <c r="B14" s="62" t="s">
        <v>181</v>
      </c>
      <c r="C14" s="154">
        <v>54425</v>
      </c>
      <c r="D14" s="62" t="s">
        <v>179</v>
      </c>
      <c r="E14" s="62" t="s">
        <v>223</v>
      </c>
      <c r="G14" s="86"/>
      <c r="H14" s="29"/>
    </row>
    <row r="15" spans="1:8" ht="12.75">
      <c r="A15" s="66">
        <v>6</v>
      </c>
      <c r="B15" s="62" t="s">
        <v>174</v>
      </c>
      <c r="C15" s="154">
        <v>55524</v>
      </c>
      <c r="D15" s="62" t="s">
        <v>179</v>
      </c>
      <c r="E15" s="62" t="s">
        <v>208</v>
      </c>
      <c r="G15" s="86"/>
      <c r="H15" s="29"/>
    </row>
    <row r="16" spans="2:8" ht="12.75">
      <c r="B16" s="62" t="s">
        <v>176</v>
      </c>
      <c r="C16" s="154">
        <v>53400</v>
      </c>
      <c r="D16" s="62" t="s">
        <v>179</v>
      </c>
      <c r="E16" s="62" t="s">
        <v>209</v>
      </c>
      <c r="G16" s="86"/>
      <c r="H16" s="29"/>
    </row>
    <row r="17" spans="2:8" ht="12.75">
      <c r="B17" s="62" t="s">
        <v>200</v>
      </c>
      <c r="C17" s="154">
        <v>33938</v>
      </c>
      <c r="D17" s="62" t="s">
        <v>210</v>
      </c>
      <c r="E17" s="62" t="s">
        <v>467</v>
      </c>
      <c r="G17" s="86"/>
      <c r="H17" s="29"/>
    </row>
    <row r="18" spans="2:8" s="3" customFormat="1" ht="12.75">
      <c r="B18" s="62" t="s">
        <v>200</v>
      </c>
      <c r="C18" s="154">
        <v>47434</v>
      </c>
      <c r="D18" s="62" t="s">
        <v>179</v>
      </c>
      <c r="E18" s="62" t="s">
        <v>383</v>
      </c>
      <c r="G18" s="86"/>
      <c r="H18" s="29"/>
    </row>
    <row r="19" spans="2:8" s="3" customFormat="1" ht="12.75">
      <c r="B19" s="62" t="s">
        <v>181</v>
      </c>
      <c r="C19" s="154">
        <v>0</v>
      </c>
      <c r="D19" s="62" t="s">
        <v>179</v>
      </c>
      <c r="E19" s="62" t="s">
        <v>221</v>
      </c>
      <c r="G19" s="86"/>
      <c r="H19" s="29"/>
    </row>
    <row r="20" spans="2:5" ht="12.75">
      <c r="B20" s="35" t="s">
        <v>26</v>
      </c>
      <c r="C20" s="4">
        <v>0</v>
      </c>
      <c r="D20" s="29"/>
      <c r="E20" s="25"/>
    </row>
    <row r="21" spans="2:5" ht="12.75">
      <c r="B21" s="35" t="s">
        <v>3</v>
      </c>
      <c r="C21" s="4">
        <v>0</v>
      </c>
      <c r="D21" s="29"/>
      <c r="E21" s="25"/>
    </row>
    <row r="22" ht="12.75">
      <c r="B22" s="9" t="s">
        <v>111</v>
      </c>
    </row>
    <row r="23" spans="2:5" ht="12.75">
      <c r="B23" s="35"/>
      <c r="C23" s="4"/>
      <c r="D23" s="29"/>
      <c r="E23" s="25"/>
    </row>
    <row r="24" spans="2:5" s="3" customFormat="1" ht="12.75">
      <c r="B24" s="34" t="s">
        <v>2</v>
      </c>
      <c r="C24" s="24"/>
      <c r="D24" s="24">
        <v>487752</v>
      </c>
      <c r="E24" s="31" t="s">
        <v>456</v>
      </c>
    </row>
    <row r="25" spans="2:5" s="3" customFormat="1" ht="12.75">
      <c r="B25" s="34"/>
      <c r="C25" s="24"/>
      <c r="D25" s="24"/>
      <c r="E25" s="31" t="s">
        <v>457</v>
      </c>
    </row>
    <row r="26" ht="12.75">
      <c r="E26" s="8" t="s">
        <v>458</v>
      </c>
    </row>
    <row r="27" spans="2:5" ht="12.75">
      <c r="B27" s="35"/>
      <c r="C27" s="29"/>
      <c r="D27" s="29"/>
      <c r="E27" s="25"/>
    </row>
    <row r="28" spans="2:5" ht="12.75">
      <c r="B28" s="34" t="s">
        <v>86</v>
      </c>
      <c r="C28" s="29"/>
      <c r="D28" s="24">
        <v>487752</v>
      </c>
      <c r="E28" s="25"/>
    </row>
    <row r="29" spans="2:5" ht="12.75">
      <c r="B29" s="34"/>
      <c r="C29" s="29"/>
      <c r="D29" s="24"/>
      <c r="E29" s="25"/>
    </row>
    <row r="30" spans="2:5" s="3" customFormat="1" ht="12.75">
      <c r="B30" s="34" t="s">
        <v>101</v>
      </c>
      <c r="C30" s="24"/>
      <c r="D30" s="24">
        <v>0</v>
      </c>
      <c r="E30" s="23"/>
    </row>
    <row r="31" spans="2:5" ht="12.75">
      <c r="B31" s="35"/>
      <c r="C31" s="29"/>
      <c r="D31" s="29"/>
      <c r="E31" s="25"/>
    </row>
    <row r="32" spans="2:5" ht="12.75">
      <c r="B32" s="34" t="s">
        <v>87</v>
      </c>
      <c r="C32" s="29"/>
      <c r="D32" s="24">
        <v>486035.72000000003</v>
      </c>
      <c r="E32" s="25"/>
    </row>
    <row r="33" spans="2:5" ht="12.75">
      <c r="B33" s="35"/>
      <c r="C33" s="29"/>
      <c r="D33" s="29"/>
      <c r="E33" s="25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&amp;C&amp;T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18.7109375" style="42" customWidth="1"/>
    <col min="3" max="3" width="12.7109375" style="2" customWidth="1"/>
    <col min="4" max="4" width="17.00390625" style="0" customWidth="1"/>
    <col min="5" max="5" width="45.8515625" style="0" customWidth="1"/>
  </cols>
  <sheetData>
    <row r="2" ht="12.75">
      <c r="B2" s="38"/>
    </row>
    <row r="3" spans="2:9" ht="12.75">
      <c r="B3" s="39" t="s">
        <v>89</v>
      </c>
      <c r="C3" s="25"/>
      <c r="D3" s="25"/>
      <c r="E3" s="25"/>
      <c r="F3" s="25"/>
      <c r="G3" s="25"/>
      <c r="H3" s="25"/>
      <c r="I3" s="25"/>
    </row>
    <row r="4" spans="2:9" ht="12.75">
      <c r="B4" s="37"/>
      <c r="C4" s="25"/>
      <c r="D4" s="25"/>
      <c r="E4" s="25"/>
      <c r="F4" s="25"/>
      <c r="G4" s="25"/>
      <c r="H4" s="25"/>
      <c r="I4" s="25"/>
    </row>
    <row r="5" spans="2:9" ht="12.75">
      <c r="B5" s="37"/>
      <c r="C5" s="25"/>
      <c r="D5" s="25"/>
      <c r="E5" s="25"/>
      <c r="F5" s="25"/>
      <c r="G5" s="25"/>
      <c r="H5" s="25"/>
      <c r="I5" s="25"/>
    </row>
    <row r="6" spans="2:9" ht="12.75">
      <c r="B6" s="39" t="s">
        <v>81</v>
      </c>
      <c r="C6" s="24"/>
      <c r="D6" s="24"/>
      <c r="E6" s="23"/>
      <c r="F6" s="25"/>
      <c r="G6" s="25"/>
      <c r="H6" s="25"/>
      <c r="I6" s="25"/>
    </row>
    <row r="7" spans="2:9" ht="12.75">
      <c r="B7" s="37"/>
      <c r="C7" s="29"/>
      <c r="D7" s="29"/>
      <c r="E7" s="25"/>
      <c r="F7" s="25"/>
      <c r="G7" s="25"/>
      <c r="H7" s="25"/>
      <c r="I7" s="25"/>
    </row>
    <row r="8" spans="2:9" ht="12.75">
      <c r="B8" s="39" t="s">
        <v>14</v>
      </c>
      <c r="C8" s="30" t="s">
        <v>16</v>
      </c>
      <c r="D8" s="20" t="s">
        <v>29</v>
      </c>
      <c r="E8" s="23" t="s">
        <v>82</v>
      </c>
      <c r="F8" s="25"/>
      <c r="G8" s="25"/>
      <c r="H8" s="25"/>
      <c r="I8" s="25"/>
    </row>
    <row r="9" spans="2:9" ht="12.75">
      <c r="B9" s="62" t="s">
        <v>267</v>
      </c>
      <c r="C9" s="154">
        <v>80004</v>
      </c>
      <c r="D9" s="62" t="s">
        <v>163</v>
      </c>
      <c r="E9" s="62" t="s">
        <v>281</v>
      </c>
      <c r="F9" s="25"/>
      <c r="G9" s="25"/>
      <c r="H9" s="25"/>
      <c r="I9" s="25"/>
    </row>
    <row r="10" spans="2:9" ht="12.75">
      <c r="B10" s="62" t="s">
        <v>268</v>
      </c>
      <c r="C10" s="154">
        <v>60000</v>
      </c>
      <c r="D10" s="62" t="s">
        <v>179</v>
      </c>
      <c r="E10" s="62" t="s">
        <v>385</v>
      </c>
      <c r="F10" s="25"/>
      <c r="G10" s="25"/>
      <c r="H10" s="25"/>
      <c r="I10" s="25"/>
    </row>
    <row r="11" spans="2:9" ht="12.75">
      <c r="B11" s="62" t="s">
        <v>186</v>
      </c>
      <c r="C11" s="154">
        <v>50004</v>
      </c>
      <c r="D11" s="62" t="s">
        <v>179</v>
      </c>
      <c r="E11" s="62" t="s">
        <v>275</v>
      </c>
      <c r="F11" s="25"/>
      <c r="G11" s="25"/>
      <c r="H11" s="25"/>
      <c r="I11" s="25"/>
    </row>
    <row r="12" spans="2:9" ht="12.75">
      <c r="B12" s="62" t="s">
        <v>197</v>
      </c>
      <c r="C12" s="154">
        <v>41724</v>
      </c>
      <c r="D12" s="62" t="s">
        <v>210</v>
      </c>
      <c r="E12" s="62" t="s">
        <v>386</v>
      </c>
      <c r="F12" s="25"/>
      <c r="G12" s="25"/>
      <c r="H12" s="25"/>
      <c r="I12" s="25"/>
    </row>
    <row r="13" spans="2:9" ht="12.75">
      <c r="B13" s="62" t="s">
        <v>276</v>
      </c>
      <c r="C13" s="154">
        <v>60000</v>
      </c>
      <c r="D13" s="62" t="s">
        <v>179</v>
      </c>
      <c r="E13" s="62" t="s">
        <v>277</v>
      </c>
      <c r="F13" s="25"/>
      <c r="G13" s="25"/>
      <c r="H13" s="25"/>
      <c r="I13" s="25"/>
    </row>
    <row r="14" spans="2:9" ht="12.75">
      <c r="B14" s="62" t="s">
        <v>278</v>
      </c>
      <c r="C14" s="154">
        <v>35004</v>
      </c>
      <c r="D14" s="62" t="s">
        <v>210</v>
      </c>
      <c r="E14" s="62" t="s">
        <v>279</v>
      </c>
      <c r="F14" s="25"/>
      <c r="G14" s="25"/>
      <c r="H14" s="25"/>
      <c r="I14" s="25"/>
    </row>
    <row r="15" spans="2:9" ht="12.75">
      <c r="B15" s="62" t="s">
        <v>278</v>
      </c>
      <c r="C15" s="154">
        <v>35004</v>
      </c>
      <c r="D15" s="62" t="s">
        <v>210</v>
      </c>
      <c r="E15" s="62" t="s">
        <v>280</v>
      </c>
      <c r="F15" s="25"/>
      <c r="G15" s="25"/>
      <c r="H15" s="25"/>
      <c r="I15" s="25"/>
    </row>
    <row r="16" spans="2:9" ht="12.75">
      <c r="B16" s="62" t="s">
        <v>197</v>
      </c>
      <c r="C16" s="154">
        <v>59082</v>
      </c>
      <c r="D16" s="62" t="s">
        <v>179</v>
      </c>
      <c r="E16" s="62" t="s">
        <v>282</v>
      </c>
      <c r="F16" s="25"/>
      <c r="G16" s="25"/>
      <c r="H16" s="25"/>
      <c r="I16" s="25"/>
    </row>
    <row r="17" spans="2:9" ht="12.75">
      <c r="B17" s="62" t="s">
        <v>283</v>
      </c>
      <c r="C17" s="154">
        <v>61224</v>
      </c>
      <c r="D17" s="62" t="s">
        <v>179</v>
      </c>
      <c r="E17" s="62" t="s">
        <v>284</v>
      </c>
      <c r="F17" s="25"/>
      <c r="G17" s="25"/>
      <c r="H17" s="25"/>
      <c r="I17" s="25"/>
    </row>
    <row r="18" spans="2:9" ht="12.75">
      <c r="B18" s="62" t="s">
        <v>285</v>
      </c>
      <c r="C18" s="154">
        <v>49872</v>
      </c>
      <c r="D18" s="62" t="s">
        <v>179</v>
      </c>
      <c r="E18" s="62" t="s">
        <v>286</v>
      </c>
      <c r="F18" s="25"/>
      <c r="G18" s="25"/>
      <c r="H18" s="25"/>
      <c r="I18" s="25"/>
    </row>
    <row r="19" spans="2:9" ht="12.75">
      <c r="B19" s="62" t="s">
        <v>287</v>
      </c>
      <c r="C19" s="154">
        <v>47796</v>
      </c>
      <c r="D19" s="62" t="s">
        <v>179</v>
      </c>
      <c r="E19" s="62" t="s">
        <v>289</v>
      </c>
      <c r="F19" s="25"/>
      <c r="G19" s="25"/>
      <c r="H19" s="25"/>
      <c r="I19" s="25"/>
    </row>
    <row r="20" spans="2:9" ht="12.75">
      <c r="B20" s="62" t="s">
        <v>165</v>
      </c>
      <c r="C20" s="154">
        <v>66000</v>
      </c>
      <c r="D20" s="62" t="s">
        <v>179</v>
      </c>
      <c r="E20" s="62" t="s">
        <v>290</v>
      </c>
      <c r="F20" s="25"/>
      <c r="G20" s="25"/>
      <c r="H20" s="25"/>
      <c r="I20" s="25"/>
    </row>
    <row r="21" spans="2:9" ht="12.75">
      <c r="B21" s="62" t="s">
        <v>197</v>
      </c>
      <c r="C21" s="154">
        <v>59082</v>
      </c>
      <c r="D21" s="62" t="s">
        <v>179</v>
      </c>
      <c r="E21" s="62" t="s">
        <v>390</v>
      </c>
      <c r="F21" s="25"/>
      <c r="G21" s="25"/>
      <c r="H21" s="25"/>
      <c r="I21" s="25"/>
    </row>
    <row r="22" spans="2:9" ht="12.75">
      <c r="B22" s="62" t="s">
        <v>195</v>
      </c>
      <c r="C22" s="154">
        <v>95136</v>
      </c>
      <c r="D22" s="62" t="s">
        <v>291</v>
      </c>
      <c r="E22" s="62" t="s">
        <v>293</v>
      </c>
      <c r="F22" s="25"/>
      <c r="G22" s="25"/>
      <c r="H22" s="25"/>
      <c r="I22" s="25"/>
    </row>
    <row r="23" spans="2:9" ht="12.75">
      <c r="B23" s="62" t="s">
        <v>201</v>
      </c>
      <c r="C23" s="154">
        <v>65314</v>
      </c>
      <c r="D23" s="62" t="s">
        <v>291</v>
      </c>
      <c r="E23" s="62" t="s">
        <v>448</v>
      </c>
      <c r="F23" s="25"/>
      <c r="G23" s="25"/>
      <c r="H23" s="25"/>
      <c r="I23" s="25"/>
    </row>
    <row r="24" spans="2:9" ht="12.75">
      <c r="B24" s="62" t="s">
        <v>164</v>
      </c>
      <c r="C24" s="154">
        <v>46860</v>
      </c>
      <c r="D24" s="62" t="s">
        <v>416</v>
      </c>
      <c r="E24" s="62" t="s">
        <v>190</v>
      </c>
      <c r="F24" s="25"/>
      <c r="G24" s="25"/>
      <c r="H24" s="25"/>
      <c r="I24" s="25"/>
    </row>
    <row r="25" spans="2:9" ht="12.75">
      <c r="B25" s="62" t="s">
        <v>186</v>
      </c>
      <c r="C25" s="154">
        <v>48120</v>
      </c>
      <c r="D25" s="62" t="s">
        <v>416</v>
      </c>
      <c r="E25" s="62" t="s">
        <v>190</v>
      </c>
      <c r="F25" s="25"/>
      <c r="G25" s="25"/>
      <c r="H25" s="25"/>
      <c r="I25" s="25"/>
    </row>
    <row r="26" spans="2:9" ht="12.75">
      <c r="B26" s="62" t="s">
        <v>197</v>
      </c>
      <c r="C26" s="154">
        <v>48504</v>
      </c>
      <c r="D26" s="62" t="s">
        <v>416</v>
      </c>
      <c r="E26" s="62" t="s">
        <v>190</v>
      </c>
      <c r="F26" s="25"/>
      <c r="G26" s="25"/>
      <c r="H26" s="25"/>
      <c r="I26" s="25"/>
    </row>
    <row r="27" spans="2:9" ht="12.75">
      <c r="B27" s="62" t="s">
        <v>166</v>
      </c>
      <c r="C27" s="154" t="s">
        <v>166</v>
      </c>
      <c r="D27" s="62" t="s">
        <v>166</v>
      </c>
      <c r="E27" s="62" t="s">
        <v>166</v>
      </c>
      <c r="F27" s="25"/>
      <c r="G27" s="25"/>
      <c r="H27" s="25"/>
      <c r="I27" s="25"/>
    </row>
    <row r="28" spans="1:9" ht="12.75">
      <c r="A28" s="153">
        <v>1</v>
      </c>
      <c r="B28" s="39" t="s">
        <v>84</v>
      </c>
      <c r="C28" s="29"/>
      <c r="D28" s="24">
        <v>1008730</v>
      </c>
      <c r="E28" s="25"/>
      <c r="F28" s="25"/>
      <c r="G28" s="25"/>
      <c r="H28" s="25"/>
      <c r="I28" s="25"/>
    </row>
    <row r="29" spans="2:9" ht="12.75">
      <c r="B29" s="37"/>
      <c r="C29" s="29"/>
      <c r="D29" s="29"/>
      <c r="E29" s="25"/>
      <c r="F29" s="25"/>
      <c r="G29" s="25"/>
      <c r="H29" s="25"/>
      <c r="I29" s="25"/>
    </row>
    <row r="30" spans="2:9" ht="12.75">
      <c r="B30" s="37"/>
      <c r="C30" s="29"/>
      <c r="D30" s="29"/>
      <c r="E30" s="25"/>
      <c r="F30" s="25"/>
      <c r="G30" s="25"/>
      <c r="H30" s="25"/>
      <c r="I30" s="25"/>
    </row>
    <row r="31" spans="2:9" ht="12.75">
      <c r="B31" s="37"/>
      <c r="C31" s="29"/>
      <c r="D31" s="29"/>
      <c r="E31" s="25"/>
      <c r="F31" s="25"/>
      <c r="G31" s="25"/>
      <c r="H31" s="25"/>
      <c r="I31" s="25"/>
    </row>
    <row r="32" spans="2:9" ht="12.75">
      <c r="B32" s="39" t="s">
        <v>83</v>
      </c>
      <c r="C32" s="24"/>
      <c r="D32" s="24"/>
      <c r="E32" s="23"/>
      <c r="F32" s="25"/>
      <c r="G32" s="25"/>
      <c r="H32" s="25"/>
      <c r="I32" s="25"/>
    </row>
    <row r="33" spans="2:9" ht="12.75">
      <c r="B33" s="39"/>
      <c r="C33" s="24"/>
      <c r="D33" s="24"/>
      <c r="E33" s="23"/>
      <c r="F33" s="25"/>
      <c r="G33" s="25"/>
      <c r="H33" s="25"/>
      <c r="I33" s="25"/>
    </row>
    <row r="34" spans="2:9" ht="12.75">
      <c r="B34" s="37" t="s">
        <v>26</v>
      </c>
      <c r="C34" s="29">
        <v>0</v>
      </c>
      <c r="D34" s="25"/>
      <c r="E34" s="25"/>
      <c r="F34" s="25"/>
      <c r="G34" s="25"/>
      <c r="H34" s="25"/>
      <c r="I34" s="25"/>
    </row>
    <row r="35" spans="2:9" ht="12.75">
      <c r="B35" s="37" t="s">
        <v>3</v>
      </c>
      <c r="C35" s="29">
        <v>0</v>
      </c>
      <c r="D35" s="29"/>
      <c r="E35" s="25"/>
      <c r="F35" s="25"/>
      <c r="G35" s="25"/>
      <c r="H35" s="25"/>
      <c r="I35" s="25"/>
    </row>
    <row r="36" spans="2:9" ht="12.75">
      <c r="B36" s="63" t="s">
        <v>111</v>
      </c>
      <c r="C36" s="154">
        <v>24000</v>
      </c>
      <c r="D36" s="62" t="s">
        <v>404</v>
      </c>
      <c r="E36" s="62" t="s">
        <v>502</v>
      </c>
      <c r="F36" s="25"/>
      <c r="G36" s="25"/>
      <c r="H36" s="25"/>
      <c r="I36" s="25"/>
    </row>
    <row r="37" spans="2:9" ht="12.75">
      <c r="B37" s="63"/>
      <c r="C37" s="154">
        <v>25000</v>
      </c>
      <c r="D37" s="62" t="s">
        <v>162</v>
      </c>
      <c r="E37" s="62" t="s">
        <v>503</v>
      </c>
      <c r="F37" s="25"/>
      <c r="G37" s="25"/>
      <c r="H37" s="25"/>
      <c r="I37" s="25"/>
    </row>
    <row r="38" spans="2:9" ht="12.75">
      <c r="B38" s="63"/>
      <c r="C38" s="154">
        <v>42852</v>
      </c>
      <c r="D38" s="62" t="s">
        <v>217</v>
      </c>
      <c r="E38" s="62" t="s">
        <v>504</v>
      </c>
      <c r="F38" s="25"/>
      <c r="G38" s="25"/>
      <c r="H38" s="25"/>
      <c r="I38" s="25"/>
    </row>
    <row r="39" spans="2:9" ht="12.75">
      <c r="B39" s="63"/>
      <c r="C39" s="154">
        <v>12600</v>
      </c>
      <c r="D39" s="62" t="s">
        <v>273</v>
      </c>
      <c r="E39" s="62" t="s">
        <v>505</v>
      </c>
      <c r="F39" s="25"/>
      <c r="G39" s="25"/>
      <c r="H39" s="25"/>
      <c r="I39" s="25"/>
    </row>
    <row r="40" spans="2:9" ht="12.75">
      <c r="B40" s="63"/>
      <c r="C40" s="154">
        <v>39000</v>
      </c>
      <c r="D40" s="62" t="s">
        <v>210</v>
      </c>
      <c r="E40" s="62" t="s">
        <v>506</v>
      </c>
      <c r="F40" s="25"/>
      <c r="G40" s="25"/>
      <c r="H40" s="25"/>
      <c r="I40" s="25"/>
    </row>
    <row r="41" spans="2:9" ht="12.75">
      <c r="B41" s="63"/>
      <c r="C41" s="29"/>
      <c r="D41" s="29"/>
      <c r="E41" s="25"/>
      <c r="F41" s="25"/>
      <c r="G41" s="25"/>
      <c r="H41" s="25"/>
      <c r="I41" s="25"/>
    </row>
    <row r="42" spans="2:9" ht="12.75">
      <c r="B42" s="63"/>
      <c r="C42" s="29"/>
      <c r="D42" s="29"/>
      <c r="E42" s="25"/>
      <c r="F42" s="25"/>
      <c r="G42" s="25"/>
      <c r="H42" s="25"/>
      <c r="I42" s="25"/>
    </row>
    <row r="43" spans="2:9" ht="12.75">
      <c r="B43" s="63"/>
      <c r="C43" s="29"/>
      <c r="D43" s="29"/>
      <c r="E43" s="25"/>
      <c r="F43" s="25"/>
      <c r="G43" s="25"/>
      <c r="H43" s="25"/>
      <c r="I43" s="25"/>
    </row>
    <row r="44" spans="2:9" ht="12.75">
      <c r="B44" s="63"/>
      <c r="C44" s="29"/>
      <c r="D44" s="29"/>
      <c r="E44" s="25"/>
      <c r="F44" s="25"/>
      <c r="G44" s="25"/>
      <c r="H44" s="25"/>
      <c r="I44" s="25"/>
    </row>
    <row r="45" spans="2:9" ht="12.75">
      <c r="B45" s="63"/>
      <c r="C45" s="29"/>
      <c r="D45" s="29"/>
      <c r="E45" s="25"/>
      <c r="F45" s="25"/>
      <c r="G45" s="25"/>
      <c r="H45" s="25"/>
      <c r="I45" s="25"/>
    </row>
    <row r="46" spans="2:9" ht="12.75">
      <c r="B46" s="39" t="s">
        <v>2</v>
      </c>
      <c r="C46" s="24"/>
      <c r="D46" s="24">
        <v>143452</v>
      </c>
      <c r="E46" s="23"/>
      <c r="F46" s="25"/>
      <c r="G46" s="25"/>
      <c r="H46" s="25"/>
      <c r="I46" s="25"/>
    </row>
    <row r="47" spans="2:9" ht="12.75">
      <c r="B47" s="37"/>
      <c r="C47" s="29"/>
      <c r="D47" s="29"/>
      <c r="E47" s="25"/>
      <c r="F47" s="25"/>
      <c r="G47" s="25"/>
      <c r="H47" s="25"/>
      <c r="I47" s="25"/>
    </row>
    <row r="48" spans="2:9" ht="12.75">
      <c r="B48" s="39" t="s">
        <v>86</v>
      </c>
      <c r="C48" s="29"/>
      <c r="D48" s="24">
        <v>1152182</v>
      </c>
      <c r="E48" s="25"/>
      <c r="F48" s="25"/>
      <c r="G48" s="25"/>
      <c r="H48" s="25"/>
      <c r="I48" s="25"/>
    </row>
    <row r="49" spans="2:9" ht="12.75">
      <c r="B49" s="39"/>
      <c r="C49" s="29"/>
      <c r="D49" s="24"/>
      <c r="E49" s="25"/>
      <c r="F49" s="25"/>
      <c r="G49" s="25"/>
      <c r="H49" s="25"/>
      <c r="I49" s="25"/>
    </row>
    <row r="50" spans="2:9" ht="12.75">
      <c r="B50" s="39" t="s">
        <v>101</v>
      </c>
      <c r="C50" s="24"/>
      <c r="D50" s="24">
        <v>86818</v>
      </c>
      <c r="E50" s="23"/>
      <c r="F50" s="25"/>
      <c r="G50" s="25"/>
      <c r="H50" s="25"/>
      <c r="I50" s="25"/>
    </row>
    <row r="51" spans="2:9" ht="12.75">
      <c r="B51" s="37"/>
      <c r="C51" s="29"/>
      <c r="D51" s="29"/>
      <c r="E51" s="25"/>
      <c r="F51" s="25"/>
      <c r="G51" s="25"/>
      <c r="H51" s="25"/>
      <c r="I51" s="25"/>
    </row>
    <row r="52" spans="2:9" ht="12.75">
      <c r="B52" s="39" t="s">
        <v>87</v>
      </c>
      <c r="C52" s="29"/>
      <c r="D52" s="28">
        <v>1155996</v>
      </c>
      <c r="E52" s="25"/>
      <c r="F52" s="25"/>
      <c r="G52" s="25"/>
      <c r="H52" s="25"/>
      <c r="I52" s="25"/>
    </row>
    <row r="53" spans="2:9" ht="12.75">
      <c r="B53" s="39"/>
      <c r="C53" s="29"/>
      <c r="D53" s="28"/>
      <c r="E53" s="25"/>
      <c r="F53" s="25"/>
      <c r="G53" s="25"/>
      <c r="H53" s="25"/>
      <c r="I53" s="25"/>
    </row>
    <row r="54" spans="2:9" ht="12.75">
      <c r="B54" s="39"/>
      <c r="C54" s="29"/>
      <c r="D54" s="28"/>
      <c r="E54" s="25"/>
      <c r="F54" s="25"/>
      <c r="G54" s="25"/>
      <c r="H54" s="25"/>
      <c r="I54" s="25"/>
    </row>
    <row r="55" spans="2:9" ht="12.75">
      <c r="B55" s="37"/>
      <c r="C55" s="29"/>
      <c r="D55" s="29"/>
      <c r="E55" s="25"/>
      <c r="F55" s="25"/>
      <c r="G55" s="25"/>
      <c r="H55" s="25"/>
      <c r="I55" s="2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 s="41"/>
      <c r="C60"/>
    </row>
    <row r="61" spans="2:3" ht="12.75">
      <c r="B61" s="41"/>
      <c r="C61"/>
    </row>
    <row r="62" spans="2:3" ht="12.75">
      <c r="B62" s="41"/>
      <c r="C62"/>
    </row>
    <row r="63" spans="2:3" ht="12.75">
      <c r="B63" s="41"/>
      <c r="C63"/>
    </row>
    <row r="64" spans="2:3" ht="12.75">
      <c r="B64" s="41"/>
      <c r="C64"/>
    </row>
    <row r="65" spans="2:3" ht="12.75">
      <c r="B65" s="41"/>
      <c r="C65"/>
    </row>
    <row r="66" spans="2:3" ht="12.75">
      <c r="B66" s="41"/>
      <c r="C66"/>
    </row>
    <row r="67" spans="2:3" ht="12.75">
      <c r="B67" s="41"/>
      <c r="C67"/>
    </row>
    <row r="68" spans="2:3" ht="12.75">
      <c r="B68" s="41"/>
      <c r="C68"/>
    </row>
    <row r="69" spans="2:3" ht="12.75">
      <c r="B69" s="41"/>
      <c r="C69"/>
    </row>
    <row r="70" spans="2:3" ht="12.75">
      <c r="B70" s="41"/>
      <c r="C70"/>
    </row>
    <row r="71" spans="2:3" ht="12.75">
      <c r="B71" s="41"/>
      <c r="C71"/>
    </row>
    <row r="72" spans="2:3" ht="12.75">
      <c r="B72" s="41"/>
      <c r="C72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&amp;C&amp;T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9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2" max="2" width="19.8515625" style="42" customWidth="1"/>
    <col min="3" max="3" width="11.28125" style="1" customWidth="1"/>
    <col min="4" max="4" width="14.28125" style="0" customWidth="1"/>
    <col min="5" max="5" width="53.140625" style="0" customWidth="1"/>
    <col min="6" max="6" width="11.00390625" style="2" customWidth="1"/>
  </cols>
  <sheetData>
    <row r="3" spans="2:6" s="3" customFormat="1" ht="12.75">
      <c r="B3" s="45" t="s">
        <v>90</v>
      </c>
      <c r="C3" s="43"/>
      <c r="D3" s="23"/>
      <c r="E3" s="23"/>
      <c r="F3" s="6"/>
    </row>
    <row r="4" spans="2:5" ht="12.75">
      <c r="B4" s="46"/>
      <c r="C4" s="44"/>
      <c r="D4" s="25"/>
      <c r="E4" s="25"/>
    </row>
    <row r="5" spans="2:5" ht="12.75">
      <c r="B5" s="39" t="s">
        <v>81</v>
      </c>
      <c r="C5" s="24"/>
      <c r="D5" s="24"/>
      <c r="E5" s="23"/>
    </row>
    <row r="6" spans="2:5" ht="12.75">
      <c r="B6" s="37"/>
      <c r="C6" s="29"/>
      <c r="D6" s="29"/>
      <c r="E6" s="25"/>
    </row>
    <row r="7" spans="2:5" ht="12.75">
      <c r="B7" s="39" t="s">
        <v>14</v>
      </c>
      <c r="C7" s="30" t="s">
        <v>16</v>
      </c>
      <c r="D7" s="20" t="s">
        <v>29</v>
      </c>
      <c r="E7" s="23" t="s">
        <v>82</v>
      </c>
    </row>
    <row r="8" spans="2:5" ht="12.75">
      <c r="B8" s="62" t="s">
        <v>188</v>
      </c>
      <c r="C8" s="154">
        <v>95232</v>
      </c>
      <c r="D8" s="62" t="s">
        <v>179</v>
      </c>
      <c r="E8" s="62" t="s">
        <v>481</v>
      </c>
    </row>
    <row r="9" spans="2:5" ht="12.75">
      <c r="B9" s="62" t="s">
        <v>188</v>
      </c>
      <c r="C9" s="154">
        <v>83928</v>
      </c>
      <c r="D9" s="62" t="s">
        <v>179</v>
      </c>
      <c r="E9" s="62" t="s">
        <v>190</v>
      </c>
    </row>
    <row r="10" spans="2:5" ht="12.75">
      <c r="B10" s="37"/>
      <c r="C10" s="5"/>
      <c r="D10" s="29"/>
      <c r="E10" s="25"/>
    </row>
    <row r="11" spans="1:5" ht="12.75">
      <c r="A11" s="103">
        <v>2</v>
      </c>
      <c r="B11" s="39" t="s">
        <v>84</v>
      </c>
      <c r="C11" s="29"/>
      <c r="D11" s="24">
        <v>179160</v>
      </c>
      <c r="E11" s="25"/>
    </row>
    <row r="12" spans="2:5" ht="12.75">
      <c r="B12" s="37"/>
      <c r="C12" s="29"/>
      <c r="D12" s="29"/>
      <c r="E12" s="25"/>
    </row>
    <row r="13" spans="2:5" ht="12.75">
      <c r="B13" s="37"/>
      <c r="C13" s="29"/>
      <c r="D13" s="29"/>
      <c r="E13" s="25"/>
    </row>
    <row r="14" spans="2:5" ht="12.75">
      <c r="B14" s="39" t="s">
        <v>83</v>
      </c>
      <c r="C14" s="24"/>
      <c r="D14" s="24"/>
      <c r="E14" s="23"/>
    </row>
    <row r="15" spans="2:5" ht="12.75">
      <c r="B15" s="39"/>
      <c r="C15" s="24"/>
      <c r="D15" s="24"/>
      <c r="E15" s="23"/>
    </row>
    <row r="16" spans="2:5" ht="12.75">
      <c r="B16" s="37" t="s">
        <v>26</v>
      </c>
      <c r="C16" s="29">
        <v>0</v>
      </c>
      <c r="D16" s="25"/>
      <c r="E16" s="25"/>
    </row>
    <row r="17" spans="2:5" ht="12.75">
      <c r="B17" s="37" t="s">
        <v>3</v>
      </c>
      <c r="C17" s="29">
        <v>0</v>
      </c>
      <c r="D17" s="29"/>
      <c r="E17" s="25"/>
    </row>
    <row r="18" spans="2:5" ht="12.75">
      <c r="B18" s="40" t="s">
        <v>111</v>
      </c>
      <c r="C18" s="32">
        <v>0</v>
      </c>
      <c r="D18" s="24"/>
      <c r="E18" s="25"/>
    </row>
    <row r="19" spans="2:5" ht="12.75">
      <c r="B19" s="39" t="s">
        <v>2</v>
      </c>
      <c r="C19" s="24"/>
      <c r="D19" s="24">
        <v>0</v>
      </c>
      <c r="E19" s="23"/>
    </row>
    <row r="20" spans="2:5" ht="12.75">
      <c r="B20" s="39"/>
      <c r="C20" s="29"/>
      <c r="D20" s="24"/>
      <c r="E20" s="25"/>
    </row>
    <row r="21" spans="2:5" ht="12.75">
      <c r="B21" s="39" t="s">
        <v>86</v>
      </c>
      <c r="C21" s="29"/>
      <c r="D21" s="24">
        <v>179160</v>
      </c>
      <c r="E21" s="25"/>
    </row>
    <row r="22" spans="2:5" ht="12.75">
      <c r="B22" s="39"/>
      <c r="C22" s="29"/>
      <c r="D22" s="24"/>
      <c r="E22" s="25"/>
    </row>
    <row r="23" spans="2:5" ht="12.75">
      <c r="B23" s="39" t="s">
        <v>101</v>
      </c>
      <c r="C23" s="29"/>
      <c r="D23" s="24">
        <v>0</v>
      </c>
      <c r="E23" s="25"/>
    </row>
    <row r="24" spans="2:5" ht="12.75">
      <c r="B24" s="37"/>
      <c r="C24" s="29"/>
      <c r="D24" s="29"/>
      <c r="E24" s="25"/>
    </row>
    <row r="25" spans="2:5" ht="12.75">
      <c r="B25" s="39" t="s">
        <v>87</v>
      </c>
      <c r="C25" s="29"/>
      <c r="D25" s="28">
        <v>179160</v>
      </c>
      <c r="E25" s="25"/>
    </row>
    <row r="26" spans="2:5" ht="12.75">
      <c r="B26" s="39"/>
      <c r="C26" s="29"/>
      <c r="D26" s="28"/>
      <c r="E26" s="25"/>
    </row>
    <row r="27" spans="2:5" ht="12.75">
      <c r="B27" s="39"/>
      <c r="C27" s="29"/>
      <c r="D27" s="28"/>
      <c r="E27" s="25"/>
    </row>
    <row r="28" spans="2:5" ht="12.75">
      <c r="B28" s="37"/>
      <c r="C28" s="29"/>
      <c r="D28" s="29"/>
      <c r="E28" s="25"/>
    </row>
    <row r="29" spans="2:5" ht="12.75">
      <c r="B29" s="37"/>
      <c r="C29" s="25"/>
      <c r="D29" s="25"/>
      <c r="E29" s="25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&amp;C&amp;T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4">
      <selection activeCell="D30" sqref="D30"/>
    </sheetView>
  </sheetViews>
  <sheetFormatPr defaultColWidth="9.140625" defaultRowHeight="12.75"/>
  <cols>
    <col min="2" max="2" width="20.8515625" style="1" customWidth="1"/>
    <col min="3" max="3" width="12.140625" style="1" customWidth="1"/>
    <col min="4" max="4" width="14.57421875" style="0" customWidth="1"/>
  </cols>
  <sheetData>
    <row r="1" spans="2:3" s="25" customFormat="1" ht="12.75">
      <c r="B1" s="44"/>
      <c r="C1" s="44"/>
    </row>
    <row r="2" spans="2:3" s="25" customFormat="1" ht="12.75">
      <c r="B2" s="44"/>
      <c r="C2" s="44"/>
    </row>
    <row r="3" spans="2:5" s="25" customFormat="1" ht="12.75">
      <c r="B3" s="43" t="s">
        <v>92</v>
      </c>
      <c r="C3" s="43"/>
      <c r="D3" s="23"/>
      <c r="E3" s="23"/>
    </row>
    <row r="4" spans="2:3" s="25" customFormat="1" ht="12.75">
      <c r="B4" s="44"/>
      <c r="C4" s="44"/>
    </row>
    <row r="5" spans="2:5" s="25" customFormat="1" ht="12.75">
      <c r="B5" s="23" t="s">
        <v>81</v>
      </c>
      <c r="C5" s="24"/>
      <c r="D5" s="24"/>
      <c r="E5" s="23"/>
    </row>
    <row r="6" spans="3:4" s="25" customFormat="1" ht="12.75">
      <c r="C6" s="29"/>
      <c r="D6" s="29"/>
    </row>
    <row r="7" spans="2:5" s="25" customFormat="1" ht="13.5" thickBot="1">
      <c r="B7" s="23" t="s">
        <v>14</v>
      </c>
      <c r="C7" s="347" t="s">
        <v>16</v>
      </c>
      <c r="D7" s="20" t="s">
        <v>29</v>
      </c>
      <c r="E7" s="23" t="s">
        <v>82</v>
      </c>
    </row>
    <row r="8" spans="2:5" s="25" customFormat="1" ht="13.5" thickTop="1">
      <c r="B8" s="77" t="s">
        <v>8</v>
      </c>
      <c r="C8" s="64">
        <v>-55908</v>
      </c>
      <c r="D8" s="77" t="s">
        <v>179</v>
      </c>
      <c r="E8" s="77" t="s">
        <v>483</v>
      </c>
    </row>
    <row r="9" spans="2:5" s="25" customFormat="1" ht="12.75">
      <c r="B9" s="62" t="s">
        <v>8</v>
      </c>
      <c r="C9" s="64">
        <v>55908</v>
      </c>
      <c r="D9" s="62" t="s">
        <v>180</v>
      </c>
      <c r="E9" s="62" t="s">
        <v>484</v>
      </c>
    </row>
    <row r="10" spans="2:5" s="25" customFormat="1" ht="12.75">
      <c r="B10" s="62" t="s">
        <v>198</v>
      </c>
      <c r="C10" s="64">
        <v>55908</v>
      </c>
      <c r="D10" s="62" t="s">
        <v>179</v>
      </c>
      <c r="E10" s="62" t="s">
        <v>486</v>
      </c>
    </row>
    <row r="11" spans="2:5" s="25" customFormat="1" ht="12.75">
      <c r="B11" s="62" t="s">
        <v>206</v>
      </c>
      <c r="C11" s="64">
        <v>40000</v>
      </c>
      <c r="D11" s="62" t="s">
        <v>179</v>
      </c>
      <c r="E11" s="62" t="s">
        <v>487</v>
      </c>
    </row>
    <row r="12" spans="2:5" s="25" customFormat="1" ht="12.75">
      <c r="B12" s="62" t="s">
        <v>206</v>
      </c>
      <c r="C12" s="64">
        <v>52000</v>
      </c>
      <c r="D12" s="62" t="s">
        <v>179</v>
      </c>
      <c r="E12" s="62" t="s">
        <v>488</v>
      </c>
    </row>
    <row r="13" spans="2:5" s="25" customFormat="1" ht="12.75">
      <c r="B13" s="23"/>
      <c r="C13" s="30"/>
      <c r="D13" s="20"/>
      <c r="E13" s="23"/>
    </row>
    <row r="14" spans="2:4" s="25" customFormat="1" ht="12.75">
      <c r="B14" s="35"/>
      <c r="C14" s="5"/>
      <c r="D14" s="29"/>
    </row>
    <row r="15" spans="2:4" s="25" customFormat="1" ht="12.75">
      <c r="B15" s="35"/>
      <c r="C15" s="5"/>
      <c r="D15" s="29"/>
    </row>
    <row r="16" spans="1:4" s="25" customFormat="1" ht="12.75">
      <c r="A16" s="104">
        <v>0</v>
      </c>
      <c r="B16" s="23" t="s">
        <v>84</v>
      </c>
      <c r="C16" s="29"/>
      <c r="D16" s="24">
        <v>147908</v>
      </c>
    </row>
    <row r="17" spans="3:4" s="25" customFormat="1" ht="12.75">
      <c r="C17" s="29"/>
      <c r="D17" s="29"/>
    </row>
    <row r="18" spans="3:4" s="25" customFormat="1" ht="12.75">
      <c r="C18" s="29"/>
      <c r="D18" s="29"/>
    </row>
    <row r="19" spans="2:5" s="25" customFormat="1" ht="12.75">
      <c r="B19" s="23" t="s">
        <v>83</v>
      </c>
      <c r="C19" s="24"/>
      <c r="D19" s="24"/>
      <c r="E19" s="23"/>
    </row>
    <row r="20" spans="2:5" s="25" customFormat="1" ht="12.75">
      <c r="B20" s="23"/>
      <c r="C20" s="24"/>
      <c r="D20" s="24"/>
      <c r="E20" s="23"/>
    </row>
    <row r="21" spans="2:3" s="25" customFormat="1" ht="12.75">
      <c r="B21" s="25" t="s">
        <v>26</v>
      </c>
      <c r="C21" s="29">
        <v>0</v>
      </c>
    </row>
    <row r="22" spans="2:3" s="25" customFormat="1" ht="12.75">
      <c r="B22" s="25" t="s">
        <v>3</v>
      </c>
      <c r="C22" s="29">
        <v>0</v>
      </c>
    </row>
    <row r="23" spans="2:5" s="25" customFormat="1" ht="12.75">
      <c r="B23" s="62" t="s">
        <v>111</v>
      </c>
      <c r="C23" s="64">
        <v>12000</v>
      </c>
      <c r="D23" s="62" t="s">
        <v>459</v>
      </c>
      <c r="E23" s="62" t="s">
        <v>485</v>
      </c>
    </row>
    <row r="24" spans="2:5" s="25" customFormat="1" ht="12.75">
      <c r="B24" s="23" t="s">
        <v>2</v>
      </c>
      <c r="C24" s="24"/>
      <c r="D24" s="24">
        <v>12000</v>
      </c>
      <c r="E24" s="23"/>
    </row>
    <row r="25" spans="3:4" s="25" customFormat="1" ht="12.75">
      <c r="C25" s="29"/>
      <c r="D25" s="29"/>
    </row>
    <row r="26" spans="2:4" s="25" customFormat="1" ht="12.75">
      <c r="B26" s="23" t="s">
        <v>86</v>
      </c>
      <c r="C26" s="29"/>
      <c r="D26" s="24">
        <v>159908</v>
      </c>
    </row>
    <row r="27" spans="2:4" s="25" customFormat="1" ht="12.75">
      <c r="B27" s="23"/>
      <c r="C27" s="29"/>
      <c r="D27" s="24"/>
    </row>
    <row r="28" spans="2:5" s="25" customFormat="1" ht="12.75">
      <c r="B28" s="23" t="s">
        <v>101</v>
      </c>
      <c r="C28" s="24"/>
      <c r="D28" s="24">
        <v>4528</v>
      </c>
      <c r="E28" s="23"/>
    </row>
    <row r="29" spans="2:4" s="25" customFormat="1" ht="12.75">
      <c r="B29" s="23"/>
      <c r="C29" s="29"/>
      <c r="D29" s="24"/>
    </row>
    <row r="30" spans="2:4" s="25" customFormat="1" ht="12.75">
      <c r="B30" s="23" t="s">
        <v>87</v>
      </c>
      <c r="C30" s="29"/>
      <c r="D30" s="28">
        <v>152424</v>
      </c>
    </row>
    <row r="31" spans="2:4" s="25" customFormat="1" ht="12.75">
      <c r="B31" s="23"/>
      <c r="C31" s="29"/>
      <c r="D31" s="28"/>
    </row>
    <row r="32" spans="3:4" s="25" customFormat="1" ht="12.75">
      <c r="C32" s="29"/>
      <c r="D32" s="29"/>
    </row>
    <row r="33" spans="2:4" s="25" customFormat="1" ht="12.75" hidden="1">
      <c r="B33" s="23" t="s">
        <v>85</v>
      </c>
      <c r="C33" s="29"/>
      <c r="D33" s="29"/>
    </row>
    <row r="34" s="25" customFormat="1" ht="12.75"/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</sheetData>
  <sheetProtection/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&amp;C&amp;T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Academic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JKalinay</dc:creator>
  <cp:keywords/>
  <dc:description/>
  <cp:lastModifiedBy>Office of Academic Affairs</cp:lastModifiedBy>
  <cp:lastPrinted>2006-08-23T17:04:23Z</cp:lastPrinted>
  <dcterms:created xsi:type="dcterms:W3CDTF">2000-05-11T19:17:10Z</dcterms:created>
  <dcterms:modified xsi:type="dcterms:W3CDTF">2007-10-03T17:48:11Z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