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5345" windowHeight="8505" activeTab="17"/>
  </bookViews>
  <sheets>
    <sheet name="Cover" sheetId="1" r:id="rId1"/>
    <sheet name="Captured Pool Summary" sheetId="2" r:id="rId2"/>
    <sheet name="Requests" sheetId="3" r:id="rId3"/>
    <sheet name="Allocation Summary" sheetId="4" r:id="rId4"/>
    <sheet name="AcadAff" sheetId="5" r:id="rId5"/>
    <sheet name="Ag" sheetId="6" r:id="rId6"/>
    <sheet name="A&amp;S" sheetId="7" r:id="rId7"/>
    <sheet name="COB" sheetId="8" r:id="rId8"/>
    <sheet name="Ed" sheetId="9" r:id="rId9"/>
    <sheet name="Engrg" sheetId="10" r:id="rId10"/>
    <sheet name="HS" sheetId="11" r:id="rId11"/>
    <sheet name="Law" sheetId="12" r:id="rId12"/>
    <sheet name="AHC" sheetId="13" r:id="rId13"/>
    <sheet name="Lib" sheetId="14" r:id="rId14"/>
    <sheet name="Outreach+BOC" sheetId="15" r:id="rId15"/>
    <sheet name="Block Grant requests&amp;allocation" sheetId="16" r:id="rId16"/>
    <sheet name="SER requests and allocations" sheetId="17" r:id="rId17"/>
    <sheet name="END requests and allocations" sheetId="18" r:id="rId18"/>
    <sheet name="Prior Authorizations" sheetId="19" state="hidden" r:id="rId19"/>
  </sheets>
  <definedNames>
    <definedName name="_xlnm.Print_Area" localSheetId="15">'Block Grant requests&amp;allocation'!$A$1:$J$67</definedName>
    <definedName name="_xlnm.Print_Area" localSheetId="17">'END requests and allocations'!$A$1:$J$51</definedName>
    <definedName name="_xlnm.Print_Area" localSheetId="2">'Requests'!$A$1:$J$214</definedName>
    <definedName name="_xlnm.Print_Area" localSheetId="16">'SER requests and allocations'!$B$1:$J$56</definedName>
    <definedName name="_xlnm.Print_Titles" localSheetId="15">'Block Grant requests&amp;allocation'!$1:$5</definedName>
    <definedName name="_xlnm.Print_Titles" localSheetId="17">'END requests and allocations'!$1:$5</definedName>
    <definedName name="_xlnm.Print_Titles" localSheetId="2">'Requests'!$1:$5</definedName>
    <definedName name="_xlnm.Print_Titles" localSheetId="16">'SER requests and allocations'!$1:$5</definedName>
  </definedNames>
  <calcPr fullCalcOnLoad="1"/>
</workbook>
</file>

<file path=xl/comments16.xml><?xml version="1.0" encoding="utf-8"?>
<comments xmlns="http://schemas.openxmlformats.org/spreadsheetml/2006/main">
  <authors>
    <author>Nicole Ballenger</author>
  </authors>
  <commentList>
    <comment ref="F60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Addition to block grant for faculty plus AAST visiting faculty fellowship</t>
        </r>
      </text>
    </comment>
    <comment ref="I44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Allocate at more senior level</t>
        </r>
      </text>
    </comment>
  </commentList>
</comments>
</file>

<file path=xl/comments17.xml><?xml version="1.0" encoding="utf-8"?>
<comments xmlns="http://schemas.openxmlformats.org/spreadsheetml/2006/main">
  <authors>
    <author>Nicole Ballenger</author>
  </authors>
  <commentList>
    <comment ref="F56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Maximum salary budgeted for 4 positions</t>
        </r>
      </text>
    </comment>
  </commentList>
</comments>
</file>

<file path=xl/comments18.xml><?xml version="1.0" encoding="utf-8"?>
<comments xmlns="http://schemas.openxmlformats.org/spreadsheetml/2006/main">
  <authors>
    <author>Nicole Ballenger</author>
  </authors>
  <commentList>
    <comment ref="H39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estimate based on endowment of $2.37M</t>
        </r>
      </text>
    </comment>
    <comment ref="I17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maybe</t>
        </r>
      </text>
    </comment>
    <comment ref="I33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maybe</t>
        </r>
      </text>
    </comment>
    <comment ref="I23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if science ed position filled</t>
        </r>
      </text>
    </comment>
  </commentList>
</comments>
</file>

<file path=xl/comments3.xml><?xml version="1.0" encoding="utf-8"?>
<comments xmlns="http://schemas.openxmlformats.org/spreadsheetml/2006/main">
  <authors>
    <author>Nicole Ballenger</author>
    <author>Office of Academic Affairs</author>
  </authors>
  <commentList>
    <comment ref="G4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Or total salary from all state and private sources</t>
        </r>
      </text>
    </comment>
    <comment ref="H171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estimate based on endowment of $2.37M</t>
        </r>
      </text>
    </comment>
    <comment ref="H208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Salary requested by A&amp;S (#70)</t>
        </r>
      </text>
    </comment>
    <comment ref="H18" authorId="1">
      <text>
        <r>
          <rPr>
            <b/>
            <sz val="8"/>
            <rFont val="Tahoma"/>
            <family val="0"/>
          </rPr>
          <t>Office of Academic Affairs:</t>
        </r>
        <r>
          <rPr>
            <sz val="8"/>
            <rFont val="Tahoma"/>
            <family val="0"/>
          </rPr>
          <t xml:space="preserve">
full salary requested by eng)
</t>
        </r>
      </text>
    </comment>
    <comment ref="G66" authorId="1">
      <text>
        <r>
          <rPr>
            <b/>
            <sz val="8"/>
            <rFont val="Tahoma"/>
            <family val="0"/>
          </rPr>
          <t>Office of Academic Affairs:</t>
        </r>
        <r>
          <rPr>
            <sz val="8"/>
            <rFont val="Tahoma"/>
            <family val="0"/>
          </rPr>
          <t xml:space="preserve">
check salary )</t>
        </r>
      </text>
    </comment>
    <comment ref="H210" authorId="1">
      <text>
        <r>
          <rPr>
            <b/>
            <sz val="8"/>
            <rFont val="Tahoma"/>
            <family val="2"/>
          </rPr>
          <t>Office of Academic Affairs:</t>
        </r>
        <r>
          <rPr>
            <sz val="8"/>
            <rFont val="Tahoma"/>
            <family val="2"/>
          </rPr>
          <t xml:space="preserve">
salary requested by CoEd</t>
        </r>
      </text>
    </comment>
    <comment ref="I58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Not from block grant</t>
        </r>
      </text>
    </comment>
    <comment ref="I61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Not from block grant</t>
        </r>
      </text>
    </comment>
    <comment ref="I104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Not from block grant</t>
        </r>
      </text>
    </comment>
    <comment ref="I107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Not from block grant</t>
        </r>
      </text>
    </comment>
    <comment ref="I135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Not from block grant</t>
        </r>
      </text>
    </comment>
    <comment ref="I136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Not from block grant</t>
        </r>
      </text>
    </comment>
    <comment ref="H158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Not from block grant</t>
        </r>
      </text>
    </comment>
    <comment ref="H161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Not from block grant</t>
        </r>
      </text>
    </comment>
    <comment ref="H162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Not from block grant</t>
        </r>
      </text>
    </comment>
    <comment ref="H174" authorId="0">
      <text>
        <r>
          <rPr>
            <b/>
            <sz val="8"/>
            <rFont val="Tahoma"/>
            <family val="2"/>
          </rPr>
          <t>Nicole Ballenger:
Only as visitor or released time for Honors</t>
        </r>
      </text>
    </comment>
    <comment ref="I123" authorId="0">
      <text>
        <r>
          <rPr>
            <b/>
            <sz val="8"/>
            <rFont val="Tahoma"/>
            <family val="2"/>
          </rPr>
          <t>Nicole Ballenger:</t>
        </r>
        <r>
          <rPr>
            <sz val="8"/>
            <rFont val="Tahoma"/>
            <family val="2"/>
          </rPr>
          <t xml:space="preserve">
Not as block grant</t>
        </r>
      </text>
    </comment>
    <comment ref="I208" authorId="0">
      <text>
        <r>
          <rPr>
            <b/>
            <sz val="8"/>
            <rFont val="Tahoma"/>
            <family val="0"/>
          </rPr>
          <t>Nicole Ballenger:</t>
        </r>
        <r>
          <rPr>
            <sz val="8"/>
            <rFont val="Tahoma"/>
            <family val="0"/>
          </rPr>
          <t xml:space="preserve">
allocated in A&amp;S</t>
        </r>
      </text>
    </comment>
  </commentList>
</comments>
</file>

<file path=xl/sharedStrings.xml><?xml version="1.0" encoding="utf-8"?>
<sst xmlns="http://schemas.openxmlformats.org/spreadsheetml/2006/main" count="1630" uniqueCount="695">
  <si>
    <t>Outreach</t>
  </si>
  <si>
    <t>Math</t>
  </si>
  <si>
    <t>Total</t>
  </si>
  <si>
    <t>Salary adjustments</t>
  </si>
  <si>
    <t>Engineering</t>
  </si>
  <si>
    <t>A&amp;S</t>
  </si>
  <si>
    <t>Business</t>
  </si>
  <si>
    <t>Agriculture</t>
  </si>
  <si>
    <t>Education</t>
  </si>
  <si>
    <t>Health Sciences</t>
  </si>
  <si>
    <t>Law</t>
  </si>
  <si>
    <t>College</t>
  </si>
  <si>
    <t>Comment</t>
  </si>
  <si>
    <t>Pos</t>
  </si>
  <si>
    <t>Department</t>
  </si>
  <si>
    <t>#</t>
  </si>
  <si>
    <t>Salary</t>
  </si>
  <si>
    <t>Accounting</t>
  </si>
  <si>
    <t>Econ &amp; Finance</t>
  </si>
  <si>
    <t xml:space="preserve">     Total</t>
  </si>
  <si>
    <t>CONTENTS:</t>
  </si>
  <si>
    <t>Captured Pool</t>
  </si>
  <si>
    <t>COLLLEGE OF AGRICULTURE SUMMARY</t>
  </si>
  <si>
    <t>Vetsci</t>
  </si>
  <si>
    <t>Engineering Total</t>
  </si>
  <si>
    <t>TOTAL</t>
  </si>
  <si>
    <t>Promotions</t>
  </si>
  <si>
    <t>AHC Total</t>
  </si>
  <si>
    <t>Ansci</t>
  </si>
  <si>
    <t>Rank</t>
  </si>
  <si>
    <t xml:space="preserve">   Ketchum Position</t>
  </si>
  <si>
    <t>CJ</t>
  </si>
  <si>
    <t xml:space="preserve">   Shavalier Replacement</t>
  </si>
  <si>
    <t xml:space="preserve">   Dean</t>
  </si>
  <si>
    <t xml:space="preserve">   Dept Head/Hixon Replacement</t>
  </si>
  <si>
    <t>Authorized June 2000</t>
  </si>
  <si>
    <t xml:space="preserve">   Van Campen Position</t>
  </si>
  <si>
    <t xml:space="preserve">   Dept Head</t>
  </si>
  <si>
    <t>Mgmt &amp; Mkt</t>
  </si>
  <si>
    <t xml:space="preserve">   Negative Tenure - Seaton</t>
  </si>
  <si>
    <t xml:space="preserve">   Crocker Phased Retirement</t>
  </si>
  <si>
    <t>Estimate</t>
  </si>
  <si>
    <t xml:space="preserve">   Wells Phased Retirement</t>
  </si>
  <si>
    <t xml:space="preserve">   Sheehy Position</t>
  </si>
  <si>
    <t>Elem/Early</t>
  </si>
  <si>
    <t xml:space="preserve">   Negative Tenure - Stader</t>
  </si>
  <si>
    <t>Educ Ldrshp</t>
  </si>
  <si>
    <t xml:space="preserve">   Akintunde replacement</t>
  </si>
  <si>
    <t xml:space="preserve">   Rhone replacement</t>
  </si>
  <si>
    <t xml:space="preserve">   LTAP/T2-Wilson</t>
  </si>
  <si>
    <t xml:space="preserve">   Communication Disorder Pos</t>
  </si>
  <si>
    <t>Other:</t>
  </si>
  <si>
    <t xml:space="preserve">   UWCC - Assoc Dean</t>
  </si>
  <si>
    <t xml:space="preserve">   Maggie Murdock - BOC</t>
  </si>
  <si>
    <t xml:space="preserve">   EPSCOR #1</t>
  </si>
  <si>
    <t>ME &amp; CE</t>
  </si>
  <si>
    <t xml:space="preserve">   EPSCOR #2</t>
  </si>
  <si>
    <t>Chem &amp; Molec</t>
  </si>
  <si>
    <t xml:space="preserve">   EPSCOR #3</t>
  </si>
  <si>
    <t>EE &amp; Cosci</t>
  </si>
  <si>
    <t xml:space="preserve">   Assoc VP</t>
  </si>
  <si>
    <t xml:space="preserve">   SDVC Director</t>
  </si>
  <si>
    <t xml:space="preserve">   Dean UW Libraries</t>
  </si>
  <si>
    <t xml:space="preserve">   COBRE Position - (Flynn)</t>
  </si>
  <si>
    <t>Don't know amount</t>
  </si>
  <si>
    <t xml:space="preserve">   Haas Replacement</t>
  </si>
  <si>
    <t>Comments</t>
  </si>
  <si>
    <t>Maximum</t>
  </si>
  <si>
    <t>Requested</t>
  </si>
  <si>
    <t>Priority</t>
  </si>
  <si>
    <t>Arts and Sciences</t>
  </si>
  <si>
    <t xml:space="preserve">   Total - Agriculture</t>
  </si>
  <si>
    <t xml:space="preserve">   Total - Business</t>
  </si>
  <si>
    <t xml:space="preserve">   Total - Education</t>
  </si>
  <si>
    <t xml:space="preserve">   Total - Engineering</t>
  </si>
  <si>
    <t xml:space="preserve">   Total - Health Sciences</t>
  </si>
  <si>
    <t xml:space="preserve">   Total - Law</t>
  </si>
  <si>
    <t>Contingency authorized June 2000</t>
  </si>
  <si>
    <t>Exigency</t>
  </si>
  <si>
    <t>Exigency; had a search underway</t>
  </si>
  <si>
    <t>Captured</t>
  </si>
  <si>
    <t>POSITION AUTHORIZATIONS</t>
  </si>
  <si>
    <t>Remarks</t>
  </si>
  <si>
    <t>OTHER COMMITMENTS</t>
  </si>
  <si>
    <t>Total authorizations</t>
  </si>
  <si>
    <t>TOTAL COMMITMENTS</t>
  </si>
  <si>
    <t>TOTAL POOL CONTRIBUTIONS</t>
  </si>
  <si>
    <t>COLLEGE OF ENGINEERING SUMMARY</t>
  </si>
  <si>
    <t>COLLEGE OF ARTS AND SCIENCES SUMMARY</t>
  </si>
  <si>
    <t>COLLEGE OF BUSINESS SUMMARY</t>
  </si>
  <si>
    <t>Retiree recalls</t>
  </si>
  <si>
    <t>COLLEGE OF EDUCATION SUMMARY</t>
  </si>
  <si>
    <t>COLLEGE OF HEALTH SCIENCES SUMMARY</t>
  </si>
  <si>
    <t>COLLEGE OF LAW SUMMARY</t>
  </si>
  <si>
    <t>Vacation</t>
  </si>
  <si>
    <t>BOC or</t>
  </si>
  <si>
    <t>BALANCE OF CONTRACT</t>
  </si>
  <si>
    <t>SUMMARY OF OTHER COMMITMENTS</t>
  </si>
  <si>
    <t>Assets</t>
  </si>
  <si>
    <t>Captured pool</t>
  </si>
  <si>
    <t>Net BOC</t>
  </si>
  <si>
    <t>Total assets</t>
  </si>
  <si>
    <t>Prior Authorizations</t>
  </si>
  <si>
    <t>Requests</t>
  </si>
  <si>
    <t>GRAND TOTAL</t>
  </si>
  <si>
    <t>PRIOR AUTHORIZATIONS, 2000-2001</t>
  </si>
  <si>
    <t>Increases to lines</t>
  </si>
  <si>
    <t>Permanent Commitments</t>
  </si>
  <si>
    <t>Allocation Summary</t>
  </si>
  <si>
    <t>ALLOCATION SUMMARY</t>
  </si>
  <si>
    <t>Total permanent commitments</t>
  </si>
  <si>
    <t>BALANCE AVAILABLE</t>
  </si>
  <si>
    <t>ACADEMIC AFFAIRS SUMMARY</t>
  </si>
  <si>
    <t>Position</t>
  </si>
  <si>
    <t>Academic Affairs</t>
  </si>
  <si>
    <t>Fed + State</t>
  </si>
  <si>
    <t>Tally</t>
  </si>
  <si>
    <t xml:space="preserve">   Total - Arts &amp; Sciences</t>
  </si>
  <si>
    <t>AG</t>
  </si>
  <si>
    <t>COB</t>
  </si>
  <si>
    <t>ED</t>
  </si>
  <si>
    <t>ENG</t>
  </si>
  <si>
    <t>CHS</t>
  </si>
  <si>
    <t>LAW</t>
  </si>
  <si>
    <t>OS</t>
  </si>
  <si>
    <t>Total - Outreach School</t>
  </si>
  <si>
    <t>AA</t>
  </si>
  <si>
    <t>Total - Acad. Affairs</t>
  </si>
  <si>
    <t>AHC</t>
  </si>
  <si>
    <t>Total - AHC</t>
  </si>
  <si>
    <t>LIB</t>
  </si>
  <si>
    <t>Total - Libraries</t>
  </si>
  <si>
    <t>Libraries Total</t>
  </si>
  <si>
    <t>Academic Affairs Total</t>
  </si>
  <si>
    <t>Total Outreach promotions</t>
  </si>
  <si>
    <t>Total Outreach commitments</t>
  </si>
  <si>
    <t>Avg / position</t>
  </si>
  <si>
    <t>AMERICAN HERITAGE CENTER SUMMARY</t>
  </si>
  <si>
    <t>LIBRARIES SUMMARY</t>
  </si>
  <si>
    <t>Libraries</t>
  </si>
  <si>
    <t>Outreach + Balance of Contract</t>
  </si>
  <si>
    <t>Pool Contribution</t>
  </si>
  <si>
    <t>CENTRAL POSITION MANAGEMENT WORKBOOK</t>
  </si>
  <si>
    <t>Current year's BOC</t>
  </si>
  <si>
    <t>Last year's BOC carried forward</t>
  </si>
  <si>
    <t>Positions</t>
  </si>
  <si>
    <t>Unit</t>
  </si>
  <si>
    <t>College of Arts and Sciences</t>
  </si>
  <si>
    <t>College of Agriculture</t>
  </si>
  <si>
    <t>College of Business</t>
  </si>
  <si>
    <t>College of Education</t>
  </si>
  <si>
    <t>College of Health Sciences</t>
  </si>
  <si>
    <t>College of Law</t>
  </si>
  <si>
    <t>Outreach School</t>
  </si>
  <si>
    <t>Commitments Absorbed</t>
  </si>
  <si>
    <t>SUMMARY OF REQUESTS</t>
  </si>
  <si>
    <t>Pharmacy</t>
  </si>
  <si>
    <t>Chemistry</t>
  </si>
  <si>
    <t xml:space="preserve"> </t>
  </si>
  <si>
    <t>Request</t>
  </si>
  <si>
    <t>Allocation</t>
  </si>
  <si>
    <t xml:space="preserve">Captured pool  </t>
  </si>
  <si>
    <t>Net allocations</t>
  </si>
  <si>
    <t>Difference</t>
  </si>
  <si>
    <t>Ag BOC covered by COEd in FY06</t>
  </si>
  <si>
    <t>Assistant Professor</t>
  </si>
  <si>
    <t>Geology/Geophysics</t>
  </si>
  <si>
    <t>Molecular Biology</t>
  </si>
  <si>
    <t>English</t>
  </si>
  <si>
    <t>Nursing</t>
  </si>
  <si>
    <t>Secondary Education</t>
  </si>
  <si>
    <t>NR=not ranked</t>
  </si>
  <si>
    <t>Anthropology</t>
  </si>
  <si>
    <t>Economics &amp; Finance</t>
  </si>
  <si>
    <t>Balance</t>
  </si>
  <si>
    <t>EPSCoR</t>
  </si>
  <si>
    <t>Total Salary Authorizations - Outreach School</t>
  </si>
  <si>
    <t>*9K in support to come from FY08 block grant increase</t>
  </si>
  <si>
    <t>(See notes at bottom)</t>
  </si>
  <si>
    <t>Allocations From Captured Pool</t>
  </si>
  <si>
    <t>Allocations From All Sources</t>
  </si>
  <si>
    <t>Block grant positions</t>
  </si>
  <si>
    <t>Ag positions</t>
  </si>
  <si>
    <t>CoB positions</t>
  </si>
  <si>
    <t>School of Energy Resources</t>
  </si>
  <si>
    <t>Endowment Jump Start funding</t>
  </si>
  <si>
    <t>FY 2007 Plus Budget</t>
  </si>
  <si>
    <t>Net BOC from FY 2006</t>
  </si>
  <si>
    <t>SUMMARY OF REQUESTS - EXCELLENCE IN HIGHER ED ENDOWMENT</t>
  </si>
  <si>
    <t>SUMMARY OF REQUESTS - SCHOOL OF ENERGY RESOURCES</t>
  </si>
  <si>
    <t>SUMMARY OF REQUESTS - ADD TO BLOCK GRANT</t>
  </si>
  <si>
    <t>EPSCoR res scientists (3rd of 4 year agreement</t>
  </si>
  <si>
    <t>APRS</t>
  </si>
  <si>
    <t>CPM 2007</t>
  </si>
  <si>
    <t>FY 2008</t>
  </si>
  <si>
    <t>Mechanical Engineering</t>
  </si>
  <si>
    <t>Art</t>
  </si>
  <si>
    <t>Civil &amp; Architectural Engr</t>
  </si>
  <si>
    <t>Professor</t>
  </si>
  <si>
    <t>Ag &amp; Applied Economics</t>
  </si>
  <si>
    <t>50% from AA in FY08</t>
  </si>
  <si>
    <t>Zoology/Physiology</t>
  </si>
  <si>
    <t>Geography</t>
  </si>
  <si>
    <t>Social Work</t>
  </si>
  <si>
    <t>Microbiology</t>
  </si>
  <si>
    <t>Asst Professor</t>
  </si>
  <si>
    <t>Animal Science</t>
  </si>
  <si>
    <t>Family &amp; Consumer Sciences</t>
  </si>
  <si>
    <t>AP Lecuturer</t>
  </si>
  <si>
    <t>Vet Sciences</t>
  </si>
  <si>
    <t>Molecular biology (Johnson) life, sciences, MCLS</t>
  </si>
  <si>
    <t>Renewable Resources</t>
  </si>
  <si>
    <t>Rangeland systems Ecologist</t>
  </si>
  <si>
    <t>Plant Sciences</t>
  </si>
  <si>
    <t>Agronomy (Powell R&amp;E Center exigency if Gray retires)</t>
  </si>
  <si>
    <t>AP Lecturer</t>
  </si>
  <si>
    <t>Pathology 3rd year resident</t>
  </si>
  <si>
    <t>Equine Sciences</t>
  </si>
  <si>
    <t>Child development</t>
  </si>
  <si>
    <t>Dept head salary augment to bring salary to market</t>
  </si>
  <si>
    <t>Parasitologist Life Sciences, WWAMI, diagnostic necessity in Vet Lab</t>
  </si>
  <si>
    <t>Chemical &amp; Petroleum Engr</t>
  </si>
  <si>
    <t>Communication Disorders</t>
  </si>
  <si>
    <t xml:space="preserve">auto return </t>
  </si>
  <si>
    <t>auto return</t>
  </si>
  <si>
    <t>Norton augment salary offer to market (soil fertility)</t>
  </si>
  <si>
    <t>finish position funding start last year (medical microbiology)</t>
  </si>
  <si>
    <t xml:space="preserve">auto return for Torok (ag marketing focus) </t>
  </si>
  <si>
    <t>N Ward salary augment (ecological genomics)</t>
  </si>
  <si>
    <t>Spousal accomodation (Dan Wall-psychology of elder and diabetes)</t>
  </si>
  <si>
    <t>Drought resistance genomics</t>
  </si>
  <si>
    <t>Endowed professor</t>
  </si>
  <si>
    <t xml:space="preserve">   Total - Agriculture CPM</t>
  </si>
  <si>
    <t>Endowed Professor</t>
  </si>
  <si>
    <t xml:space="preserve">Senior chair in prion biology </t>
  </si>
  <si>
    <t>Full Professor SER</t>
  </si>
  <si>
    <t>Distinguised SER professor/Ecology and ENR links</t>
  </si>
  <si>
    <t>Plant Biology</t>
  </si>
  <si>
    <t>Plant biofuels</t>
  </si>
  <si>
    <t>SER position</t>
  </si>
  <si>
    <t>Community economic development (also 19 above)</t>
  </si>
  <si>
    <t>Medical biomaterials</t>
  </si>
  <si>
    <t>Life and material sciences</t>
  </si>
  <si>
    <t>Senior position in restoration/reclamation ecology</t>
  </si>
  <si>
    <t>Top life science request on deans' list/neurology COBRE</t>
  </si>
  <si>
    <t>Community development (also SER position request)</t>
  </si>
  <si>
    <t>Botany</t>
  </si>
  <si>
    <t>History/American Indian Studies</t>
  </si>
  <si>
    <t>Mathematics</t>
  </si>
  <si>
    <t>Music</t>
  </si>
  <si>
    <t>Physics</t>
  </si>
  <si>
    <t>Psych</t>
  </si>
  <si>
    <t xml:space="preserve">Director </t>
  </si>
  <si>
    <t>Department Head</t>
  </si>
  <si>
    <t>Total cost of position $50K</t>
  </si>
  <si>
    <t>Total cost of position $40K</t>
  </si>
  <si>
    <t>Total cost of position $74K</t>
  </si>
  <si>
    <t>Total cost of position $42K</t>
  </si>
  <si>
    <t>Total cost of position $70K</t>
  </si>
  <si>
    <t>Total cost of position $55K</t>
  </si>
  <si>
    <t xml:space="preserve">Total cost of position $30K </t>
  </si>
  <si>
    <t>AP</t>
  </si>
  <si>
    <t>Total cost of position $60K</t>
  </si>
  <si>
    <t xml:space="preserve">Total cost of position $40K </t>
  </si>
  <si>
    <t>Replacement biological anthropologist.  Forensic state assistance.</t>
  </si>
  <si>
    <t>Central to ph.d. program in anthropology</t>
  </si>
  <si>
    <t>Political Science</t>
  </si>
  <si>
    <t>Political science 1000 V core curriculum tied to Synergy</t>
  </si>
  <si>
    <t>MolBio/Mech Eng</t>
  </si>
  <si>
    <t>Vet Sci/MolBio</t>
  </si>
  <si>
    <t>Languages</t>
  </si>
  <si>
    <t>Internationalization.  A&amp;S required curriculum.</t>
  </si>
  <si>
    <t>Experimental physics--undergraduate teaching/build grad program</t>
  </si>
  <si>
    <t>Biology core--required for nursing, K&amp;H, Pharmacy, and Zoo students</t>
  </si>
  <si>
    <t>Organic chem</t>
  </si>
  <si>
    <t>Two retirements.  Maintain core science curriculum.</t>
  </si>
  <si>
    <r>
      <t>Physiologist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--life sciences)</t>
    </r>
  </si>
  <si>
    <r>
      <t>French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</si>
  <si>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r>
      <t>American politics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</si>
  <si>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t>Theater and Dance</t>
  </si>
  <si>
    <t>Acting</t>
  </si>
  <si>
    <t>Statewide leadership in the Arts. Core department curriculum.</t>
  </si>
  <si>
    <r>
      <t>Foundations/drawing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--enrollement pressures)</t>
    </r>
  </si>
  <si>
    <t>University studies and departmental core.</t>
  </si>
  <si>
    <r>
      <t>Rhetoric and composition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</si>
  <si>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t>Core curriculum. USP. Endorsed by Honors.</t>
  </si>
  <si>
    <t>Maintaining strenght in MFA creative writing program.</t>
  </si>
  <si>
    <t>Latin American emphasis</t>
  </si>
  <si>
    <t>Internationalization. College area of emphasis.</t>
  </si>
  <si>
    <t>International Studies (Dept?)</t>
  </si>
  <si>
    <t>ENR</t>
  </si>
  <si>
    <t>Mathematics (with IT)</t>
  </si>
  <si>
    <t>Assistant APRS</t>
  </si>
  <si>
    <t>Performance computing</t>
  </si>
  <si>
    <t>Establish strength in mathematics of information science; 1/3 IT; NCAR</t>
  </si>
  <si>
    <t>Sociology</t>
  </si>
  <si>
    <t>Internationalization. Core to the discipline.</t>
  </si>
  <si>
    <t>Communication and Journalism</t>
  </si>
  <si>
    <t>Journalism</t>
  </si>
  <si>
    <t>Enrollment increase. USP.</t>
  </si>
  <si>
    <t>WyGISC/Geography</t>
  </si>
  <si>
    <t xml:space="preserve">   Total - A&amp;S CPM</t>
  </si>
  <si>
    <t>Artist in residence</t>
  </si>
  <si>
    <t>Rotating guest artists</t>
  </si>
  <si>
    <t>Visiting international scholar</t>
  </si>
  <si>
    <t>Jointly administered with IPO</t>
  </si>
  <si>
    <t>Professor SER</t>
  </si>
  <si>
    <t>Professor or Assoc. Prof. SER</t>
  </si>
  <si>
    <t>Petroleum systems evaluation</t>
  </si>
  <si>
    <t>Sequestration geosciences</t>
  </si>
  <si>
    <t xml:space="preserve">Experimental </t>
  </si>
  <si>
    <t>Energy scientist molecular level</t>
  </si>
  <si>
    <t>Physics and Astronomy</t>
  </si>
  <si>
    <t>Management &amp; Marketing</t>
  </si>
  <si>
    <t>Full Professor (SER)</t>
  </si>
  <si>
    <t>Energy strategy and logistics</t>
  </si>
  <si>
    <t>Complete Toppan chair</t>
  </si>
  <si>
    <t>Complete Scarlett chair</t>
  </si>
  <si>
    <t>Retain Jay Shogren</t>
  </si>
  <si>
    <t>Retain Ed Barbier</t>
  </si>
  <si>
    <t>Financial accountant distinguished professor (same as 5 above)</t>
  </si>
  <si>
    <t>Same as Toppan chair?</t>
  </si>
  <si>
    <t xml:space="preserve">SER </t>
  </si>
  <si>
    <t>SER</t>
  </si>
  <si>
    <t>Use state endowment to raise salary</t>
  </si>
  <si>
    <r>
      <t>Entrepreneurship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</si>
  <si>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r>
      <t>Enviroment and natural resources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</si>
  <si>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r>
      <t>Int. Auditor--Sarbanes Oxley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</si>
  <si>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r>
      <t>Financial accountant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</si>
  <si>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r>
      <t>Business administration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</si>
  <si>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t>Adult Learning &amp; Technology</t>
  </si>
  <si>
    <t>Assistant/Assoc Prof</t>
  </si>
  <si>
    <t>Outreach support</t>
  </si>
  <si>
    <t>Ed Leadership</t>
  </si>
  <si>
    <t>Ed Studies</t>
  </si>
  <si>
    <t>Educational foundations</t>
  </si>
  <si>
    <t>Secondary Ed/SMTC</t>
  </si>
  <si>
    <t>Outreach support; ENR, Life sciences, and Science and technology</t>
  </si>
  <si>
    <t>Elementary&amp;EC/EDST at UWCC</t>
  </si>
  <si>
    <t>Mathematics education</t>
  </si>
  <si>
    <t>Secondary Ed/WyGISC</t>
  </si>
  <si>
    <t>Social studies</t>
  </si>
  <si>
    <r>
      <t>Educational leadership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</si>
  <si>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r>
      <t>Middle school expertise and reading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</si>
  <si>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r>
      <t>Science education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</si>
  <si>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r>
      <t>Science &amp; math methods/Educational foundations (</t>
    </r>
    <r>
      <rPr>
        <b/>
        <sz val="10"/>
        <rFont val="Arial"/>
        <family val="2"/>
      </rPr>
      <t>block grant request</t>
    </r>
    <r>
      <rPr>
        <sz val="10"/>
        <rFont val="Arial"/>
        <family val="2"/>
      </rPr>
      <t>)</t>
    </r>
  </si>
  <si>
    <t>Academic Professional</t>
  </si>
  <si>
    <t>EngScience, ME or C&amp;AE</t>
  </si>
  <si>
    <r>
      <t>Teach broadly in ES and/or ME, CE, or AE (</t>
    </r>
    <r>
      <rPr>
        <b/>
        <sz val="10"/>
        <rFont val="Arial"/>
        <family val="2"/>
      </rPr>
      <t>block grant request</t>
    </r>
    <r>
      <rPr>
        <sz val="10"/>
        <rFont val="Arial"/>
        <family val="0"/>
      </rPr>
      <t>)</t>
    </r>
  </si>
  <si>
    <t>Atmospheric Science/Renewable Resources</t>
  </si>
  <si>
    <r>
      <t>Transportation and GIS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</si>
  <si>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t>Additions to lines for new hires</t>
  </si>
  <si>
    <t>E&amp;CE and CS</t>
  </si>
  <si>
    <t>Biomaterials (also State Endowed position request)</t>
  </si>
  <si>
    <t>Environmental engineering (addition to line)</t>
  </si>
  <si>
    <t>Petroleum engineerign (addition to line)</t>
  </si>
  <si>
    <t>Electrical &amp; Computer Engineering</t>
  </si>
  <si>
    <t>Neurosciences</t>
  </si>
  <si>
    <t>COBRE support</t>
  </si>
  <si>
    <t>Building energy systems/renewable energy</t>
  </si>
  <si>
    <t>Support for SER and ENR</t>
  </si>
  <si>
    <t>Biochemical engineer--neurosciences or bioenergy</t>
  </si>
  <si>
    <t>COBRE or SER support</t>
  </si>
  <si>
    <t>Computer Science</t>
  </si>
  <si>
    <t>Massively parallel computations (NCAR link)</t>
  </si>
  <si>
    <t>Computational sciences and NCAR</t>
  </si>
  <si>
    <r>
      <t>Drillings and completions/tight gas (</t>
    </r>
    <r>
      <rPr>
        <b/>
        <sz val="10"/>
        <rFont val="Arial"/>
        <family val="2"/>
      </rPr>
      <t>also SER and block grant requests</t>
    </r>
    <r>
      <rPr>
        <sz val="10"/>
        <rFont val="Arial"/>
        <family val="2"/>
      </rPr>
      <t>)</t>
    </r>
  </si>
  <si>
    <r>
      <t>Petroleum engineering start up (</t>
    </r>
    <r>
      <rPr>
        <b/>
        <sz val="10"/>
        <rFont val="Arial"/>
        <family val="2"/>
      </rPr>
      <t>also SER and block grant request</t>
    </r>
    <r>
      <rPr>
        <sz val="10"/>
        <rFont val="Arial"/>
        <family val="2"/>
      </rPr>
      <t>)</t>
    </r>
  </si>
  <si>
    <t>Atmospheric Science</t>
  </si>
  <si>
    <t>Salary shortfalls</t>
  </si>
  <si>
    <t>Several faculty at 92.5% of market</t>
  </si>
  <si>
    <t>Petroleum engineering--reinstatement of PE (#15 above)</t>
  </si>
  <si>
    <r>
      <t>Energy systems (</t>
    </r>
    <r>
      <rPr>
        <b/>
        <sz val="10"/>
        <rFont val="Arial"/>
        <family val="2"/>
      </rPr>
      <t>also SER request</t>
    </r>
    <r>
      <rPr>
        <sz val="10"/>
        <rFont val="Arial"/>
        <family val="2"/>
      </rPr>
      <t>)</t>
    </r>
  </si>
  <si>
    <r>
      <t>Computational fluid dynamics, NCAR link (</t>
    </r>
    <r>
      <rPr>
        <b/>
        <sz val="10"/>
        <rFont val="Arial"/>
        <family val="2"/>
      </rPr>
      <t>also SER or Endowed position request</t>
    </r>
    <r>
      <rPr>
        <sz val="10"/>
        <rFont val="Arial"/>
        <family val="2"/>
      </rPr>
      <t>)</t>
    </r>
  </si>
  <si>
    <r>
      <t>Ecological climatologist (</t>
    </r>
    <r>
      <rPr>
        <b/>
        <sz val="10"/>
        <rFont val="Arial"/>
        <family val="2"/>
      </rPr>
      <t>also State Endowed position request</t>
    </r>
    <r>
      <rPr>
        <sz val="10"/>
        <rFont val="Arial"/>
        <family val="2"/>
      </rPr>
      <t>)</t>
    </r>
  </si>
  <si>
    <t xml:space="preserve">Climatologist (25% split w/Atmos Sci) </t>
  </si>
  <si>
    <t>Energy systems (#12 above)</t>
  </si>
  <si>
    <t>Could be named Nicholson Chair w/endowment providing discretionary fund</t>
  </si>
  <si>
    <t>Computational fluid dynamics, NCAR link (see #7 above)</t>
  </si>
  <si>
    <t>C&amp;AE/ME</t>
  </si>
  <si>
    <t>Building energy systems/renewable energy (see #11 above)</t>
  </si>
  <si>
    <t>Ecological climatologist (also #2 above)</t>
  </si>
  <si>
    <t>ME/MolBio/C&amp;PE</t>
  </si>
  <si>
    <t>Nanomechanics of biological materials (also Ag request)</t>
  </si>
  <si>
    <t>Computational fluid dynamics (w/NCAR, see #7)</t>
  </si>
  <si>
    <t>EPSCoR Ecology program</t>
  </si>
  <si>
    <t>Disabilities Studies/WIND</t>
  </si>
  <si>
    <t>CHS/K&amp;H</t>
  </si>
  <si>
    <t>K&amp;H</t>
  </si>
  <si>
    <t>Associate/Full</t>
  </si>
  <si>
    <t>Assistant Lecturer, ETT</t>
  </si>
  <si>
    <t>Social and administrative pharmacy</t>
  </si>
  <si>
    <t>Pharmacy practice</t>
  </si>
  <si>
    <r>
      <t>Social work practice/practicum coordinator (</t>
    </r>
    <r>
      <rPr>
        <b/>
        <sz val="10"/>
        <rFont val="Arial"/>
        <family val="2"/>
      </rPr>
      <t>block grant position request)</t>
    </r>
  </si>
  <si>
    <t>Outreach/UWCC</t>
  </si>
  <si>
    <t>Epidemiology (also State Endowed position request)</t>
  </si>
  <si>
    <t>INBRE/neuroscience</t>
  </si>
  <si>
    <r>
      <t>Exercise physiology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</si>
  <si>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t>INBRE support/women's health</t>
  </si>
  <si>
    <t>teaching pressures</t>
  </si>
  <si>
    <r>
      <t>Exercise and sports sociology (</t>
    </r>
    <r>
      <rPr>
        <b/>
        <sz val="10"/>
        <rFont val="Arial"/>
        <family val="2"/>
      </rPr>
      <t>block grant position request)</t>
    </r>
  </si>
  <si>
    <t>1a</t>
  </si>
  <si>
    <t>Research and education in rural public health</t>
  </si>
  <si>
    <t>INBRE position, doctoral program leadership</t>
  </si>
  <si>
    <t>1b</t>
  </si>
  <si>
    <t>Pharmaceutical sciences and basic research</t>
  </si>
  <si>
    <t>INBRE/neuroscience/life sciences, leadership for center for Cardiovascular Research and Alternative medicine</t>
  </si>
  <si>
    <t>Asst/Assoc Professor</t>
  </si>
  <si>
    <t>Public health and/or advanced practice nursing</t>
  </si>
  <si>
    <t>Lower salary for assistant level position</t>
  </si>
  <si>
    <t>Interdisciplinary epidemiology (also #7 above)</t>
  </si>
  <si>
    <t>Associate level also OK</t>
  </si>
  <si>
    <t>Kepler Chair in Law and Leadership</t>
  </si>
  <si>
    <t>Oil and gas, mining law</t>
  </si>
  <si>
    <t>Law/Honors</t>
  </si>
  <si>
    <t>APL, Asst. ETT</t>
  </si>
  <si>
    <t>Target of opportunity</t>
  </si>
  <si>
    <r>
      <t>Immigration, Int. Business, Intellectual property, Honors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</si>
  <si>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t>Potential legislature initiative--accreditation issue</t>
  </si>
  <si>
    <t>Brinkerhoff Geology Library</t>
  </si>
  <si>
    <t>Assist or Assoc/Head</t>
  </si>
  <si>
    <t>Associate Librarian</t>
  </si>
  <si>
    <t>Collection Development</t>
  </si>
  <si>
    <t>History and Culture of Wyoming and Region</t>
  </si>
  <si>
    <t>Reference</t>
  </si>
  <si>
    <t>Assistant Librarian</t>
  </si>
  <si>
    <r>
      <t>Digital collections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</si>
  <si>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r>
      <t>Natural sciences--liaison with Natural History Center (</t>
    </r>
    <r>
      <rPr>
        <b/>
        <sz val="10"/>
        <rFont val="Arial"/>
        <family val="2"/>
      </rPr>
      <t>block grant)</t>
    </r>
  </si>
  <si>
    <r>
      <t>Instruction and assessment (</t>
    </r>
    <r>
      <rPr>
        <b/>
        <sz val="10"/>
        <rFont val="Arial"/>
        <family val="2"/>
      </rPr>
      <t>block grant</t>
    </r>
    <r>
      <rPr>
        <sz val="10"/>
        <rFont val="Arial"/>
        <family val="2"/>
      </rPr>
      <t>)</t>
    </r>
  </si>
  <si>
    <t>Arrangement &amp; Description</t>
  </si>
  <si>
    <t>Assistant Archivist</t>
  </si>
  <si>
    <t>Collections accessibility--supplement to other funds</t>
  </si>
  <si>
    <t xml:space="preserve">History and culture of Rocky Mnt West </t>
  </si>
  <si>
    <t>Photo collections access--supplement to other funds</t>
  </si>
  <si>
    <t>University Archives</t>
  </si>
  <si>
    <t>Official UW records</t>
  </si>
  <si>
    <t>Haub School &amp;RIENR</t>
  </si>
  <si>
    <t>APL</t>
  </si>
  <si>
    <t>APRS, Assistant</t>
  </si>
  <si>
    <t>WyGISC technical coordinator (25% Geography teaching)</t>
  </si>
  <si>
    <t>WyGISC/IT</t>
  </si>
  <si>
    <t>Computer support specialist, executive</t>
  </si>
  <si>
    <t>System admin, campus GIS support (33% IT)</t>
  </si>
  <si>
    <t>WyGISC/Education</t>
  </si>
  <si>
    <t>WyGISC education/outreach coordinator (30/70 split w/Ed)</t>
  </si>
  <si>
    <t>Also listed in College of Ed requests; NCAR link</t>
  </si>
  <si>
    <t>Dean</t>
  </si>
  <si>
    <t>College of Engineering</t>
  </si>
  <si>
    <t>New block grant position funds</t>
  </si>
  <si>
    <t>Total difference</t>
  </si>
  <si>
    <t>ECTL</t>
  </si>
  <si>
    <t>Convert 75% position to 100%</t>
  </si>
  <si>
    <t>Art Museum</t>
  </si>
  <si>
    <t>Master Teacher, using Museum for pre-K-16 education</t>
  </si>
  <si>
    <t xml:space="preserve">Professor </t>
  </si>
  <si>
    <t xml:space="preserve">Professor or Assoc. Prof. </t>
  </si>
  <si>
    <t xml:space="preserve">Full Professor </t>
  </si>
  <si>
    <t>HS</t>
  </si>
  <si>
    <t>CoED</t>
  </si>
  <si>
    <t xml:space="preserve">Prion biology </t>
  </si>
  <si>
    <t xml:space="preserve">Financial accountant, Toppan chair top off </t>
  </si>
  <si>
    <t xml:space="preserve">Toppan chair </t>
  </si>
  <si>
    <t>Toppan Chair</t>
  </si>
  <si>
    <t>Total - Law</t>
  </si>
  <si>
    <t>Total Second Year of Jump Start Budget</t>
  </si>
  <si>
    <t xml:space="preserve">   Total - Business CPM</t>
  </si>
  <si>
    <t xml:space="preserve">   Total - Education CPM</t>
  </si>
  <si>
    <t xml:space="preserve">   Total - Engineering CPM</t>
  </si>
  <si>
    <t xml:space="preserve">   Total - Health Sciences CPM</t>
  </si>
  <si>
    <t xml:space="preserve">   Total - Law CPM</t>
  </si>
  <si>
    <t>Elementary &amp; EC Education</t>
  </si>
  <si>
    <r>
      <t>ENR, energy and resource economics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</t>
    </r>
  </si>
  <si>
    <t>Full Professor</t>
  </si>
  <si>
    <t>Spicer Chair</t>
  </si>
  <si>
    <t>Top off Spicer Chair</t>
  </si>
  <si>
    <t>Haub School &amp;RIENR/jt w/college</t>
  </si>
  <si>
    <t>ENR-collaborative resource management (interdisciplinary)</t>
  </si>
  <si>
    <t>Haub School &amp;RIENR/jt. w/college</t>
  </si>
  <si>
    <t>Top off Spicer chair endowment</t>
  </si>
  <si>
    <t>Allocated in FY07</t>
  </si>
  <si>
    <t>Toppan chair top off</t>
  </si>
  <si>
    <t>Treva Sprout position (.5 to 1.0 FTE) (50%  commitment)</t>
  </si>
  <si>
    <t>full Professor</t>
  </si>
  <si>
    <r>
      <t>Foundations/drawing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--enrollment pressures)</t>
    </r>
  </si>
  <si>
    <t>Centennial Singers (theatre and dance)</t>
  </si>
  <si>
    <t>Assistant/Assoc  Professor</t>
  </si>
  <si>
    <t xml:space="preserve">commitment to SENR </t>
  </si>
  <si>
    <t>Same as #5 but more of research focus</t>
  </si>
  <si>
    <t>Adult and post-secondary education (replacement)</t>
  </si>
  <si>
    <t>Instructional technology (replacement)</t>
  </si>
  <si>
    <r>
      <t>Educational leadership (</t>
    </r>
    <r>
      <rPr>
        <b/>
        <sz val="10"/>
        <rFont val="Arial"/>
        <family val="2"/>
      </rPr>
      <t>block grant position request</t>
    </r>
    <r>
      <rPr>
        <sz val="10"/>
        <rFont val="Arial"/>
        <family val="2"/>
      </rPr>
      <t>) (rpl Robin Dexter)</t>
    </r>
  </si>
  <si>
    <t>Outreach support/teaching in HS</t>
  </si>
  <si>
    <t>Interdisciplinarity/certification for social studies teachers</t>
  </si>
  <si>
    <t>Outreach support; ENR, Life sciences, and Science and technology/NCAR llink</t>
  </si>
  <si>
    <t>SMTC/Secondary or Elementary</t>
  </si>
  <si>
    <t>Two Endowed positions</t>
  </si>
  <si>
    <t>to be decided</t>
  </si>
  <si>
    <t>rplc adjuncts from community</t>
  </si>
  <si>
    <t>Social Work/UWCC?</t>
  </si>
  <si>
    <t>Assistant Lecturer, ETT (tenure track?)</t>
  </si>
  <si>
    <t xml:space="preserve">Public health and/or advanced practice nursing </t>
  </si>
  <si>
    <t>Domestic violence/ASUW Student Legal Services Clinics (rpl soft money)</t>
  </si>
  <si>
    <t>Target of opportunity/two courses in Honors</t>
  </si>
  <si>
    <t>Liaison to SER, WyGISC, oversees map collection</t>
  </si>
  <si>
    <t>Reestablishment of core science curriculum (change to computational physics).</t>
  </si>
  <si>
    <t>Kepler Chair in Law and Leadership  -- Energy &amp; Natural Resources</t>
  </si>
  <si>
    <t>Engineering- Mech Engr</t>
  </si>
  <si>
    <t>conversion to AY - stepping down from dean position</t>
  </si>
  <si>
    <t>maybe</t>
  </si>
  <si>
    <t>Assuming science ed position filled</t>
  </si>
  <si>
    <t>EPSCoR Ecology program/NCAR split?</t>
  </si>
  <si>
    <t>would prefer senior position at $70K</t>
  </si>
  <si>
    <t>EPSCoR Ecology program/see Eng requests</t>
  </si>
  <si>
    <t>Safe to here</t>
  </si>
  <si>
    <t>professions critical to state/transportation sector/ensure WyGISC</t>
  </si>
  <si>
    <t>Allocate at assistant level</t>
  </si>
  <si>
    <t>Joint with WyGISC (GIS courses owed to ENR, C&amp;AE) (half this year, half next?)</t>
  </si>
  <si>
    <t>Funded by EPSCoR since 1997/possible split w/NCAR</t>
  </si>
  <si>
    <t>Medical biomaterials (also Eng)</t>
  </si>
  <si>
    <t>exigency - Kostelecky rpl</t>
  </si>
  <si>
    <t xml:space="preserve">contingent on plan for water program approved by Rob Ettema/also search cmte </t>
  </si>
  <si>
    <t>Spicer chair collaborative resource management</t>
  </si>
  <si>
    <t>state funding for True Chair</t>
  </si>
  <si>
    <t>Funded by AA since 2004/contingent on WyGISC commitment for GIS course for ENR (half this year, half next)</t>
  </si>
  <si>
    <t>energy focus/allocate at assistant prof level</t>
  </si>
  <si>
    <t>1100-12031</t>
  </si>
  <si>
    <t>Number allocated</t>
  </si>
  <si>
    <t>Porous flow modeling</t>
  </si>
  <si>
    <t>Balance back to CoB to add to line</t>
  </si>
  <si>
    <t>POSITION AUTHORIZATIONS (CPM)</t>
  </si>
  <si>
    <t>Physiologist (block grant position request--life sciences)</t>
  </si>
  <si>
    <t>trsf to WyGisc</t>
  </si>
  <si>
    <t>Total Other</t>
  </si>
  <si>
    <t>no BOC paid to CoB</t>
  </si>
  <si>
    <t>no transfer to CPM</t>
  </si>
  <si>
    <t>no BOC paid to AG</t>
  </si>
  <si>
    <t>no transfer from AG</t>
  </si>
  <si>
    <t>Total Authorizations</t>
  </si>
  <si>
    <t xml:space="preserve">stays in CPM </t>
  </si>
  <si>
    <t>Transfer Info</t>
  </si>
  <si>
    <t>Transfer info</t>
  </si>
  <si>
    <t>Amount owed to CPM</t>
  </si>
  <si>
    <t>POSITION AUTHORIZATIONS (CPM) see also additional allocations in AA</t>
  </si>
  <si>
    <t>total auto ret = 185,376.</t>
  </si>
  <si>
    <t xml:space="preserve">7/9/07 Trsf (453,120 - 185,376) = 267,744 </t>
  </si>
  <si>
    <t xml:space="preserve">7/9/07 trsf to HS </t>
  </si>
  <si>
    <t>(434,110 - 185,376) = 248,734</t>
  </si>
  <si>
    <t>POSITION AUTHORIZATIONS (EXCELLENCE IN HE)</t>
  </si>
  <si>
    <t>POSITION AUTHORIZATION (SER)</t>
  </si>
  <si>
    <t>POSITION AUTHORIZATIONS (ADD TO BLOCK GR)</t>
  </si>
  <si>
    <t>POSITION AUTHORIZATIONS (EXCELLENCE IN HE ENDOWMENT)</t>
  </si>
  <si>
    <t>POSITION AUTHORIZATIONS (SER)</t>
  </si>
  <si>
    <t>POSITION AUTHORIZATIONS (EXCELLENCE IN HR ENDOWMENT)</t>
  </si>
  <si>
    <t>7/9/07 Trsf to Engr (T)</t>
  </si>
  <si>
    <t>7/9/07 Trsf to CPM  (P)</t>
  </si>
  <si>
    <t>7/9/07 Trsf to Educ (T)</t>
  </si>
  <si>
    <t>7/9/07 Trsf to CPM (P)</t>
  </si>
  <si>
    <t>7/9/07 Trsf to A&amp;S (T)</t>
  </si>
  <si>
    <t>7/9/07 trsf to Engr (Plumb) (T)</t>
  </si>
  <si>
    <t>7/9/07 trsf to CPM (P)</t>
  </si>
  <si>
    <t>POSITION AUTHORIZATIONS (CPM) (includes ENGR)</t>
  </si>
  <si>
    <t>(pos 2588)</t>
  </si>
  <si>
    <t>pos 2589</t>
  </si>
  <si>
    <t>pos 2590</t>
  </si>
  <si>
    <t>pos 2616</t>
  </si>
  <si>
    <t>pos 2617</t>
  </si>
  <si>
    <t>pos 2619</t>
  </si>
  <si>
    <t>pos 2618</t>
  </si>
  <si>
    <t>pos 2620</t>
  </si>
  <si>
    <t>pos 2591</t>
  </si>
  <si>
    <t>pos 2621</t>
  </si>
  <si>
    <t>pos 4548</t>
  </si>
  <si>
    <t>Total Section I transfer</t>
  </si>
  <si>
    <t>FY 2008 Section I transfer summary</t>
  </si>
  <si>
    <t>Transfer Information</t>
  </si>
  <si>
    <t>Fy 2008 Section I transfer summary</t>
  </si>
  <si>
    <t>owed to CPM (P)</t>
  </si>
  <si>
    <t>from Add to Block (T)</t>
  </si>
  <si>
    <t>from CPM (P)</t>
  </si>
  <si>
    <t>7/9/07 Trsf to Libraries  (T)</t>
  </si>
  <si>
    <t>7/9/07 trsf to CPM  (P)</t>
  </si>
  <si>
    <t>trsf $10,000 to CoB pos 4544</t>
  </si>
  <si>
    <t>from Add to Block (T) for searches</t>
  </si>
  <si>
    <t>from Add to Block (T) for search</t>
  </si>
  <si>
    <t>trsf $20,000 to Ag HE Ednowment account (pos 4543)</t>
  </si>
  <si>
    <t>trsf $10,000 to Haub HE Endowment (pos 4549)</t>
  </si>
  <si>
    <t>trsf $10,000 to Engr HE Endowment (pos 4547)</t>
  </si>
  <si>
    <t>trsf $10,000 to Educ (pos 4545 &amp; 4546)</t>
  </si>
  <si>
    <t>from Add to Block for search</t>
  </si>
  <si>
    <t>Trsf to A&amp;S (932,312 - 30,000) = 902,312  1100-12115 2008 B1200</t>
  </si>
  <si>
    <t>trsf to Engr 1100-12031 2008 B1000 (pos #0722)</t>
  </si>
  <si>
    <t>trsf to Engr 1100-12221 2008 B1000 (pos #1819)</t>
  </si>
  <si>
    <t>to Educ 1100-16433 2008 B1000 (pos 461)</t>
  </si>
  <si>
    <t>to Educ 1100-16434 2008 B1000 (pos 1056)</t>
  </si>
  <si>
    <t>to Educ 1100-16433 2008 B1000 (pos 777)</t>
  </si>
  <si>
    <t>to Educ 1100-16435 2008 B1000</t>
  </si>
  <si>
    <t>to Educ 1100-16761 2008 B1000</t>
  </si>
  <si>
    <t>trsf to CPM 1100-16645-2008 B1200</t>
  </si>
  <si>
    <t>provide fund/org for this transfer, please</t>
  </si>
  <si>
    <t>to A&amp;S 1100-12115 2008 B1200</t>
  </si>
  <si>
    <t>trsf to CPM 1100-16645 2008 B1200</t>
  </si>
  <si>
    <t>to various Educ fund/org (above)</t>
  </si>
  <si>
    <t>please provide fund/org for this transfer</t>
  </si>
  <si>
    <t>to Engr 1100-12212 2008 B1000 (pos 0768)</t>
  </si>
  <si>
    <t>to Engr 1100-12221 2008 B1000 (pos 106)</t>
  </si>
  <si>
    <t>to Engr 1100-12214 2008 B1000 (POS 645)</t>
  </si>
  <si>
    <t>to Engr 1100-12212 2008 B1000 (pos 810)</t>
  </si>
  <si>
    <t>to Engr 1100-12214 2008 (B1000 pos 225)</t>
  </si>
  <si>
    <t>to various fund/orgs (see above)</t>
  </si>
  <si>
    <t>to Nursing 1100-12226 2008 B1000 (pos 1293)</t>
  </si>
  <si>
    <t>to Nursing 1100-12226 2008 B1000 (pos 477)</t>
  </si>
  <si>
    <t>to Social Work 1100-12231 2008 B1000 (pos 1642)</t>
  </si>
  <si>
    <t>to various (see above)</t>
  </si>
  <si>
    <t>from add to block</t>
  </si>
  <si>
    <t xml:space="preserve"> (pos 2614)</t>
  </si>
  <si>
    <t>(pos 2615)</t>
  </si>
  <si>
    <t>(pos 2557)</t>
  </si>
  <si>
    <t xml:space="preserve">(pos 2556) </t>
  </si>
  <si>
    <t>to  WIND 1100-18306 2008 B1000 (pos 802)</t>
  </si>
  <si>
    <t>to 1100-18305 2008 B1000 (1570)</t>
  </si>
  <si>
    <t>1100-12226 2008 B1000</t>
  </si>
  <si>
    <t>1100-12008 2008 B2000</t>
  </si>
  <si>
    <t>1100-12008 2008 B1000 (pos 808)</t>
  </si>
  <si>
    <t>1100-12008 2008 B1000 pos 808</t>
  </si>
  <si>
    <t>1100-12031 2008 B1200</t>
  </si>
  <si>
    <t>augment salary offer to market (soil fertility)</t>
  </si>
  <si>
    <t>salary augment (ecological genomics)</t>
  </si>
  <si>
    <t>Spousal accomodation -psychology of elder and diabetes)</t>
  </si>
  <si>
    <t xml:space="preserve">auto return (ag marketing focus) </t>
  </si>
  <si>
    <t>Agronomy (Powell R&amp;E Center)</t>
  </si>
  <si>
    <t>exigency -</t>
  </si>
  <si>
    <t>position (.5 to 1.0 FTE) (50%  commitment)</t>
  </si>
  <si>
    <t>Molecular biology life, sciences, MCLS</t>
  </si>
  <si>
    <t>Prion biologist (move sal from section II)</t>
  </si>
  <si>
    <t>split position ramp up</t>
  </si>
  <si>
    <t>exigency 50%FY07, 75%FY08, 100%FY9</t>
  </si>
  <si>
    <t>exigency -spousal support College of Ag</t>
  </si>
  <si>
    <t>exigency - EPSCoR ecology program</t>
  </si>
  <si>
    <t xml:space="preserve">EPSCoR ramp up </t>
  </si>
  <si>
    <t xml:space="preserve">Moved from part-time budget </t>
  </si>
  <si>
    <t xml:space="preserve">Increase to 2006 partial cpm allocation </t>
  </si>
  <si>
    <t xml:space="preserve">Increase to salary on line </t>
  </si>
  <si>
    <t>exigency - spousal support EPSCoR</t>
  </si>
  <si>
    <t>exigency  50%FY08, 100%FY09</t>
  </si>
  <si>
    <t>exigency  -- spousal support College of Ed</t>
  </si>
  <si>
    <t>exigency -- spousal support English</t>
  </si>
  <si>
    <t>exigency --spousal support College of Ag</t>
  </si>
  <si>
    <t>exigency  --spousal support College of HS</t>
  </si>
  <si>
    <t xml:space="preserve">Split position ramp up </t>
  </si>
  <si>
    <t xml:space="preserve">Non-fiction (replacement </t>
  </si>
  <si>
    <t xml:space="preserve">Physical geographer/geomorphologist </t>
  </si>
  <si>
    <t xml:space="preserve">Enviromental geochemistry/water quality </t>
  </si>
  <si>
    <t xml:space="preserve">Demography </t>
  </si>
  <si>
    <t>Technical coordinator (computational infrastructure &amp; technical support)</t>
  </si>
  <si>
    <t>auto return - (finance) (auto ret)</t>
  </si>
  <si>
    <t>addition to line  (auto ret)</t>
  </si>
  <si>
    <t>replacement  (moving to True chair)</t>
  </si>
  <si>
    <t xml:space="preserve">add to line </t>
  </si>
  <si>
    <t>Retain</t>
  </si>
  <si>
    <t xml:space="preserve"> obligation</t>
  </si>
  <si>
    <t>obligation</t>
  </si>
  <si>
    <t>replacement , retain water resources focus</t>
  </si>
  <si>
    <t>replacement , reinstate PE degree</t>
  </si>
  <si>
    <t>replacement</t>
  </si>
  <si>
    <t xml:space="preserve">Biosensors and biomaterials </t>
  </si>
  <si>
    <t xml:space="preserve">exigency </t>
  </si>
  <si>
    <t xml:space="preserve">Generalist undergrad and grad nursing </t>
  </si>
  <si>
    <t>Child welfare/mgmt of title IV stipend program</t>
  </si>
  <si>
    <t xml:space="preserve">Disabilities studies and WIND </t>
  </si>
  <si>
    <t>Increase to line</t>
  </si>
  <si>
    <t xml:space="preserve">Rpl soft money funding </t>
  </si>
  <si>
    <t>Rpl and augment soft money funding</t>
  </si>
  <si>
    <t>exigency 50%FY07, 75%FY08, 100%FY</t>
  </si>
  <si>
    <t>spousal support College of Ag</t>
  </si>
  <si>
    <t>EPSCoR ecology program</t>
  </si>
  <si>
    <t>Moved from part-time budget</t>
  </si>
  <si>
    <t>exigency -- spousal support EPSCoR</t>
  </si>
  <si>
    <t>exigency 50%FY08, 100%FY09</t>
  </si>
  <si>
    <t>exigency -- spousal support College of Ed</t>
  </si>
  <si>
    <t>Non-fiction (replacement)</t>
  </si>
  <si>
    <t>Physical geographer/geomorphologist (replacement)</t>
  </si>
  <si>
    <t>Enviromental geochemistry/water quality (replacement)</t>
  </si>
  <si>
    <t>EPSCoR ramp up</t>
  </si>
  <si>
    <t>Increase to 2006 partial cpm allocation</t>
  </si>
  <si>
    <t>Increase to salary on line</t>
  </si>
  <si>
    <t>Split position ramp up</t>
  </si>
  <si>
    <t>replacement (moving to True chair)</t>
  </si>
  <si>
    <t>addition to line (auto ret)</t>
  </si>
  <si>
    <t>Educational leadership (block grant position request)</t>
  </si>
  <si>
    <t>retain water resources focus</t>
  </si>
  <si>
    <t>reinstate PE degree</t>
  </si>
  <si>
    <t>Biosensors and biomaterials</t>
  </si>
  <si>
    <t>exigency</t>
  </si>
  <si>
    <t>Generalist undergrad and grad nursing</t>
  </si>
  <si>
    <t>Disabilities studies and WIND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</si>
</sst>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/>
      <bottom style="medium"/>
    </border>
  </borders>
  <cellStyleXfs count="62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8">
    <xf numFmtId="0" fontId="0" fillId="0" borderId="0" xfId="0" applyAlignment="1">
      <alignment/>
    </xf>
    <xf numFmtId="41" fontId="0" fillId="0" borderId="0" xfId="44" applyNumberFormat="1" applyFont="1" applyAlignment="1">
      <alignment/>
    </xf>
    <xf numFmtId="164" fontId="0" fillId="0" borderId="0" xfId="44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4" applyNumberFormat="1" applyFont="1" applyAlignment="1">
      <alignment/>
    </xf>
    <xf numFmtId="164" fontId="2" fillId="0" borderId="0" xfId="44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2" fontId="4" fillId="0" borderId="0" xfId="0" applyNumberFormat="1" applyFont="1" applyBorder="1" applyAlignment="1">
      <alignment horizontal="center"/>
    </xf>
    <xf numFmtId="164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164" fontId="4" fillId="0" borderId="0" xfId="44" applyNumberFormat="1" applyFont="1" applyAlignment="1">
      <alignment/>
    </xf>
    <xf numFmtId="164" fontId="0" fillId="0" borderId="0" xfId="44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44" applyNumberFormat="1" applyFont="1" applyAlignment="1">
      <alignment horizontal="center"/>
    </xf>
    <xf numFmtId="164" fontId="2" fillId="0" borderId="0" xfId="44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44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1" fontId="0" fillId="0" borderId="0" xfId="44" applyNumberFormat="1" applyFont="1" applyFill="1" applyBorder="1" applyAlignment="1">
      <alignment horizontal="left"/>
    </xf>
    <xf numFmtId="164" fontId="2" fillId="0" borderId="0" xfId="44" applyNumberFormat="1" applyFont="1" applyFill="1" applyBorder="1" applyAlignment="1">
      <alignment/>
    </xf>
    <xf numFmtId="164" fontId="0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44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1" fontId="2" fillId="0" borderId="0" xfId="44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1" fontId="0" fillId="0" borderId="0" xfId="44" applyNumberFormat="1" applyFont="1" applyAlignment="1">
      <alignment/>
    </xf>
    <xf numFmtId="41" fontId="2" fillId="0" borderId="0" xfId="44" applyNumberFormat="1" applyFont="1" applyBorder="1" applyAlignment="1">
      <alignment/>
    </xf>
    <xf numFmtId="41" fontId="0" fillId="0" borderId="0" xfId="44" applyNumberFormat="1" applyFont="1" applyBorder="1" applyAlignment="1">
      <alignment/>
    </xf>
    <xf numFmtId="41" fontId="2" fillId="0" borderId="0" xfId="44" applyNumberFormat="1" applyFont="1" applyBorder="1" applyAlignment="1">
      <alignment/>
    </xf>
    <xf numFmtId="41" fontId="0" fillId="0" borderId="0" xfId="44" applyNumberFormat="1" applyFont="1" applyBorder="1" applyAlignment="1">
      <alignment/>
    </xf>
    <xf numFmtId="164" fontId="0" fillId="0" borderId="0" xfId="44" applyNumberFormat="1" applyFont="1" applyAlignment="1" quotePrefix="1">
      <alignment/>
    </xf>
    <xf numFmtId="164" fontId="2" fillId="0" borderId="0" xfId="44" applyNumberFormat="1" applyFont="1" applyAlignment="1" quotePrefix="1">
      <alignment/>
    </xf>
    <xf numFmtId="0" fontId="0" fillId="0" borderId="0" xfId="0" applyFont="1" applyFill="1" applyBorder="1" applyAlignment="1">
      <alignment/>
    </xf>
    <xf numFmtId="164" fontId="0" fillId="0" borderId="11" xfId="44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42" fontId="7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4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2" fontId="9" fillId="0" borderId="0" xfId="0" applyNumberFormat="1" applyFont="1" applyBorder="1" applyAlignment="1">
      <alignment horizontal="center"/>
    </xf>
    <xf numFmtId="42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44" applyNumberFormat="1" applyFont="1" applyBorder="1" applyAlignment="1">
      <alignment horizontal="left"/>
    </xf>
    <xf numFmtId="43" fontId="2" fillId="0" borderId="0" xfId="0" applyNumberFormat="1" applyFont="1" applyAlignment="1">
      <alignment/>
    </xf>
    <xf numFmtId="164" fontId="4" fillId="0" borderId="0" xfId="44" applyNumberFormat="1" applyFont="1" applyAlignment="1">
      <alignment horizontal="left"/>
    </xf>
    <xf numFmtId="164" fontId="0" fillId="0" borderId="12" xfId="44" applyNumberFormat="1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4" fontId="2" fillId="0" borderId="12" xfId="44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2" fillId="0" borderId="10" xfId="44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44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12" xfId="0" applyFill="1" applyBorder="1" applyAlignment="1">
      <alignment/>
    </xf>
    <xf numFmtId="4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2" xfId="44" applyNumberFormat="1" applyFont="1" applyFill="1" applyBorder="1" applyAlignment="1">
      <alignment/>
    </xf>
    <xf numFmtId="42" fontId="2" fillId="0" borderId="10" xfId="0" applyNumberFormat="1" applyFont="1" applyBorder="1" applyAlignment="1">
      <alignment/>
    </xf>
    <xf numFmtId="164" fontId="2" fillId="0" borderId="16" xfId="44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164" fontId="0" fillId="0" borderId="12" xfId="44" applyNumberFormat="1" applyFont="1" applyFill="1" applyBorder="1" applyAlignment="1">
      <alignment/>
    </xf>
    <xf numFmtId="0" fontId="0" fillId="0" borderId="0" xfId="0" applyFill="1" applyAlignment="1">
      <alignment/>
    </xf>
    <xf numFmtId="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4" fontId="0" fillId="0" borderId="0" xfId="44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42" fontId="0" fillId="0" borderId="0" xfId="0" applyNumberFormat="1" applyAlignment="1">
      <alignment/>
    </xf>
    <xf numFmtId="164" fontId="0" fillId="0" borderId="16" xfId="44" applyNumberFormat="1" applyFont="1" applyBorder="1" applyAlignment="1">
      <alignment/>
    </xf>
    <xf numFmtId="2" fontId="0" fillId="0" borderId="16" xfId="0" applyNumberForma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4" fontId="2" fillId="0" borderId="12" xfId="44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2" fontId="4" fillId="0" borderId="0" xfId="0" applyNumberFormat="1" applyFont="1" applyFill="1" applyBorder="1" applyAlignment="1">
      <alignment horizontal="center"/>
    </xf>
    <xf numFmtId="164" fontId="4" fillId="0" borderId="0" xfId="44" applyNumberFormat="1" applyFont="1" applyFill="1" applyAlignment="1">
      <alignment/>
    </xf>
    <xf numFmtId="164" fontId="4" fillId="0" borderId="0" xfId="44" applyNumberFormat="1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42" fontId="6" fillId="0" borderId="0" xfId="0" applyNumberFormat="1" applyFont="1" applyFill="1" applyBorder="1" applyAlignment="1">
      <alignment horizontal="centerContinuous" vertical="center"/>
    </xf>
    <xf numFmtId="164" fontId="7" fillId="0" borderId="0" xfId="44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42" fontId="5" fillId="0" borderId="0" xfId="0" applyNumberFormat="1" applyFont="1" applyFill="1" applyBorder="1" applyAlignment="1">
      <alignment horizontal="centerContinuous" vertical="center"/>
    </xf>
    <xf numFmtId="164" fontId="4" fillId="0" borderId="0" xfId="44" applyNumberFormat="1" applyFont="1" applyFill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2" fontId="7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2" fontId="7" fillId="0" borderId="11" xfId="0" applyNumberFormat="1" applyFont="1" applyFill="1" applyBorder="1" applyAlignment="1">
      <alignment horizontal="center"/>
    </xf>
    <xf numFmtId="164" fontId="7" fillId="0" borderId="11" xfId="44" applyNumberFormat="1" applyFont="1" applyFill="1" applyBorder="1" applyAlignment="1">
      <alignment horizontal="center"/>
    </xf>
    <xf numFmtId="164" fontId="7" fillId="0" borderId="19" xfId="44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2" fontId="4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42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164" fontId="7" fillId="0" borderId="17" xfId="44" applyNumberFormat="1" applyFont="1" applyFill="1" applyBorder="1" applyAlignment="1">
      <alignment/>
    </xf>
    <xf numFmtId="41" fontId="0" fillId="0" borderId="12" xfId="0" applyNumberFormat="1" applyFill="1" applyBorder="1" applyAlignment="1">
      <alignment/>
    </xf>
    <xf numFmtId="164" fontId="7" fillId="0" borderId="16" xfId="44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5" fontId="4" fillId="0" borderId="0" xfId="44" applyNumberFormat="1" applyFont="1" applyFill="1" applyBorder="1" applyAlignment="1">
      <alignment horizontal="left"/>
    </xf>
    <xf numFmtId="39" fontId="2" fillId="0" borderId="0" xfId="0" applyNumberFormat="1" applyFont="1" applyAlignment="1">
      <alignment/>
    </xf>
    <xf numFmtId="42" fontId="0" fillId="0" borderId="0" xfId="44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2" fontId="0" fillId="0" borderId="0" xfId="0" applyNumberFormat="1" applyBorder="1" applyAlignment="1">
      <alignment/>
    </xf>
    <xf numFmtId="0" fontId="0" fillId="0" borderId="12" xfId="0" applyFont="1" applyFill="1" applyBorder="1" applyAlignment="1">
      <alignment horizontal="center"/>
    </xf>
    <xf numFmtId="42" fontId="2" fillId="0" borderId="0" xfId="0" applyNumberFormat="1" applyFont="1" applyAlignment="1">
      <alignment/>
    </xf>
    <xf numFmtId="42" fontId="2" fillId="0" borderId="16" xfId="0" applyNumberFormat="1" applyFont="1" applyBorder="1" applyAlignment="1">
      <alignment/>
    </xf>
    <xf numFmtId="6" fontId="0" fillId="0" borderId="0" xfId="0" applyNumberFormat="1" applyFont="1" applyAlignment="1">
      <alignment/>
    </xf>
    <xf numFmtId="42" fontId="0" fillId="0" borderId="0" xfId="44" applyNumberFormat="1" applyFont="1" applyAlignment="1">
      <alignment/>
    </xf>
    <xf numFmtId="42" fontId="0" fillId="0" borderId="12" xfId="44" applyNumberFormat="1" applyFont="1" applyBorder="1" applyAlignment="1">
      <alignment/>
    </xf>
    <xf numFmtId="42" fontId="2" fillId="0" borderId="0" xfId="44" applyNumberFormat="1" applyFont="1" applyBorder="1" applyAlignment="1">
      <alignment horizontal="center"/>
    </xf>
    <xf numFmtId="42" fontId="0" fillId="0" borderId="0" xfId="44" applyNumberFormat="1" applyFont="1" applyBorder="1" applyAlignment="1">
      <alignment/>
    </xf>
    <xf numFmtId="42" fontId="0" fillId="0" borderId="10" xfId="44" applyNumberFormat="1" applyFont="1" applyBorder="1" applyAlignment="1">
      <alignment/>
    </xf>
    <xf numFmtId="42" fontId="0" fillId="0" borderId="0" xfId="44" applyNumberFormat="1" applyFont="1" applyFill="1" applyBorder="1" applyAlignment="1">
      <alignment/>
    </xf>
    <xf numFmtId="42" fontId="0" fillId="0" borderId="12" xfId="44" applyNumberFormat="1" applyFont="1" applyFill="1" applyBorder="1" applyAlignment="1">
      <alignment/>
    </xf>
    <xf numFmtId="42" fontId="0" fillId="0" borderId="0" xfId="44" applyNumberFormat="1" applyFont="1" applyBorder="1" applyAlignment="1">
      <alignment/>
    </xf>
    <xf numFmtId="42" fontId="0" fillId="0" borderId="20" xfId="0" applyNumberFormat="1" applyBorder="1" applyAlignment="1">
      <alignment/>
    </xf>
    <xf numFmtId="42" fontId="2" fillId="0" borderId="21" xfId="0" applyNumberFormat="1" applyFont="1" applyBorder="1" applyAlignment="1">
      <alignment horizontal="center"/>
    </xf>
    <xf numFmtId="42" fontId="2" fillId="0" borderId="22" xfId="0" applyNumberFormat="1" applyFont="1" applyFill="1" applyBorder="1" applyAlignment="1">
      <alignment horizontal="center"/>
    </xf>
    <xf numFmtId="42" fontId="0" fillId="0" borderId="12" xfId="0" applyNumberFormat="1" applyBorder="1" applyAlignment="1">
      <alignment/>
    </xf>
    <xf numFmtId="42" fontId="0" fillId="0" borderId="0" xfId="0" applyNumberFormat="1" applyFill="1" applyBorder="1" applyAlignment="1">
      <alignment/>
    </xf>
    <xf numFmtId="42" fontId="0" fillId="0" borderId="10" xfId="0" applyNumberFormat="1" applyBorder="1" applyAlignment="1">
      <alignment/>
    </xf>
    <xf numFmtId="42" fontId="0" fillId="0" borderId="12" xfId="0" applyNumberForma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42" fontId="0" fillId="0" borderId="0" xfId="0" applyNumberFormat="1" applyFont="1" applyBorder="1" applyAlignment="1">
      <alignment/>
    </xf>
    <xf numFmtId="42" fontId="2" fillId="0" borderId="0" xfId="44" applyNumberFormat="1" applyFont="1" applyBorder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44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2" fontId="2" fillId="33" borderId="0" xfId="0" applyNumberFormat="1" applyFont="1" applyFill="1" applyBorder="1" applyAlignment="1">
      <alignment/>
    </xf>
    <xf numFmtId="164" fontId="0" fillId="33" borderId="0" xfId="44" applyNumberFormat="1" applyFont="1" applyFill="1" applyBorder="1" applyAlignment="1">
      <alignment/>
    </xf>
    <xf numFmtId="42" fontId="0" fillId="33" borderId="0" xfId="44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2" fillId="33" borderId="10" xfId="44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4" fontId="0" fillId="33" borderId="10" xfId="44" applyNumberFormat="1" applyFont="1" applyFill="1" applyBorder="1" applyAlignment="1">
      <alignment/>
    </xf>
    <xf numFmtId="42" fontId="0" fillId="33" borderId="10" xfId="44" applyNumberFormat="1" applyFont="1" applyFill="1" applyBorder="1" applyAlignment="1">
      <alignment/>
    </xf>
    <xf numFmtId="42" fontId="2" fillId="33" borderId="10" xfId="44" applyNumberFormat="1" applyFont="1" applyFill="1" applyBorder="1" applyAlignment="1">
      <alignment/>
    </xf>
    <xf numFmtId="164" fontId="2" fillId="0" borderId="0" xfId="44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42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164" fontId="0" fillId="34" borderId="0" xfId="44" applyNumberFormat="1" applyFont="1" applyFill="1" applyBorder="1" applyAlignment="1">
      <alignment/>
    </xf>
    <xf numFmtId="42" fontId="0" fillId="34" borderId="0" xfId="0" applyNumberFormat="1" applyFont="1" applyFill="1" applyBorder="1" applyAlignment="1">
      <alignment/>
    </xf>
    <xf numFmtId="164" fontId="0" fillId="0" borderId="1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Fill="1" applyBorder="1" applyAlignment="1">
      <alignment horizontal="left"/>
    </xf>
    <xf numFmtId="42" fontId="0" fillId="35" borderId="0" xfId="0" applyNumberFormat="1" applyFill="1" applyBorder="1" applyAlignment="1">
      <alignment/>
    </xf>
    <xf numFmtId="42" fontId="0" fillId="33" borderId="0" xfId="0" applyNumberFormat="1" applyFill="1" applyBorder="1" applyAlignment="1">
      <alignment/>
    </xf>
    <xf numFmtId="42" fontId="0" fillId="33" borderId="0" xfId="0" applyNumberFormat="1" applyFont="1" applyFill="1" applyBorder="1" applyAlignment="1">
      <alignment/>
    </xf>
    <xf numFmtId="164" fontId="0" fillId="0" borderId="0" xfId="44" applyNumberFormat="1" applyAlignment="1">
      <alignment horizontal="centerContinuous"/>
    </xf>
    <xf numFmtId="164" fontId="0" fillId="0" borderId="0" xfId="44" applyNumberFormat="1" applyAlignment="1">
      <alignment/>
    </xf>
    <xf numFmtId="42" fontId="0" fillId="0" borderId="0" xfId="44" applyNumberFormat="1" applyAlignment="1">
      <alignment/>
    </xf>
    <xf numFmtId="164" fontId="0" fillId="0" borderId="12" xfId="44" applyNumberFormat="1" applyBorder="1" applyAlignment="1">
      <alignment/>
    </xf>
    <xf numFmtId="42" fontId="0" fillId="0" borderId="12" xfId="44" applyNumberFormat="1" applyBorder="1" applyAlignment="1">
      <alignment/>
    </xf>
    <xf numFmtId="164" fontId="0" fillId="0" borderId="0" xfId="44" applyNumberFormat="1" applyBorder="1" applyAlignment="1">
      <alignment/>
    </xf>
    <xf numFmtId="42" fontId="0" fillId="0" borderId="0" xfId="44" applyNumberFormat="1" applyBorder="1" applyAlignment="1">
      <alignment/>
    </xf>
    <xf numFmtId="164" fontId="0" fillId="0" borderId="0" xfId="44" applyNumberFormat="1" applyFill="1" applyBorder="1" applyAlignment="1">
      <alignment/>
    </xf>
    <xf numFmtId="42" fontId="0" fillId="0" borderId="0" xfId="44" applyNumberFormat="1" applyFill="1" applyBorder="1" applyAlignment="1">
      <alignment/>
    </xf>
    <xf numFmtId="164" fontId="0" fillId="33" borderId="0" xfId="44" applyNumberFormat="1" applyFill="1" applyBorder="1" applyAlignment="1">
      <alignment/>
    </xf>
    <xf numFmtId="42" fontId="0" fillId="33" borderId="0" xfId="44" applyNumberFormat="1" applyFill="1" applyBorder="1" applyAlignment="1">
      <alignment/>
    </xf>
    <xf numFmtId="164" fontId="0" fillId="0" borderId="10" xfId="44" applyNumberFormat="1" applyBorder="1" applyAlignment="1">
      <alignment/>
    </xf>
    <xf numFmtId="42" fontId="0" fillId="0" borderId="10" xfId="44" applyNumberFormat="1" applyBorder="1" applyAlignment="1">
      <alignment/>
    </xf>
    <xf numFmtId="164" fontId="0" fillId="34" borderId="0" xfId="44" applyNumberFormat="1" applyFill="1" applyBorder="1" applyAlignment="1">
      <alignment/>
    </xf>
    <xf numFmtId="42" fontId="0" fillId="34" borderId="0" xfId="44" applyNumberFormat="1" applyFill="1" applyBorder="1" applyAlignment="1">
      <alignment/>
    </xf>
    <xf numFmtId="164" fontId="0" fillId="0" borderId="12" xfId="44" applyNumberFormat="1" applyFill="1" applyBorder="1" applyAlignment="1">
      <alignment/>
    </xf>
    <xf numFmtId="42" fontId="0" fillId="0" borderId="12" xfId="44" applyNumberFormat="1" applyFill="1" applyBorder="1" applyAlignment="1">
      <alignment/>
    </xf>
    <xf numFmtId="164" fontId="0" fillId="33" borderId="10" xfId="44" applyNumberFormat="1" applyFill="1" applyBorder="1" applyAlignment="1">
      <alignment/>
    </xf>
    <xf numFmtId="42" fontId="0" fillId="33" borderId="10" xfId="44" applyNumberFormat="1" applyFill="1" applyBorder="1" applyAlignment="1">
      <alignment/>
    </xf>
    <xf numFmtId="164" fontId="0" fillId="33" borderId="0" xfId="44" applyNumberFormat="1" applyFont="1" applyFill="1" applyBorder="1" applyAlignment="1">
      <alignment/>
    </xf>
    <xf numFmtId="42" fontId="0" fillId="0" borderId="0" xfId="0" applyNumberFormat="1" applyFill="1" applyAlignment="1">
      <alignment/>
    </xf>
    <xf numFmtId="42" fontId="0" fillId="33" borderId="0" xfId="0" applyNumberFormat="1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/>
    </xf>
    <xf numFmtId="37" fontId="0" fillId="33" borderId="10" xfId="44" applyNumberFormat="1" applyFill="1" applyBorder="1" applyAlignment="1">
      <alignment/>
    </xf>
    <xf numFmtId="4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44" applyNumberFormat="1" applyFont="1" applyAlignment="1">
      <alignment wrapText="1"/>
    </xf>
    <xf numFmtId="42" fontId="2" fillId="0" borderId="12" xfId="0" applyNumberFormat="1" applyFont="1" applyBorder="1" applyAlignment="1">
      <alignment/>
    </xf>
    <xf numFmtId="164" fontId="2" fillId="0" borderId="10" xfId="44" applyNumberFormat="1" applyFont="1" applyBorder="1" applyAlignment="1">
      <alignment horizontal="right"/>
    </xf>
    <xf numFmtId="0" fontId="0" fillId="36" borderId="10" xfId="42" applyNumberFormat="1" applyFont="1" applyFill="1" applyBorder="1" applyAlignment="1">
      <alignment/>
    </xf>
    <xf numFmtId="0" fontId="0" fillId="36" borderId="10" xfId="42" applyNumberFormat="1" applyFont="1" applyFill="1" applyBorder="1" applyAlignment="1">
      <alignment/>
    </xf>
    <xf numFmtId="0" fontId="0" fillId="36" borderId="10" xfId="42" applyNumberFormat="1" applyFont="1" applyFill="1" applyBorder="1" applyAlignment="1">
      <alignment horizontal="center"/>
    </xf>
    <xf numFmtId="164" fontId="0" fillId="36" borderId="10" xfId="44" applyNumberFormat="1" applyFont="1" applyFill="1" applyBorder="1" applyAlignment="1">
      <alignment/>
    </xf>
    <xf numFmtId="0" fontId="0" fillId="36" borderId="0" xfId="42" applyNumberFormat="1" applyFont="1" applyFill="1" applyAlignment="1">
      <alignment/>
    </xf>
    <xf numFmtId="0" fontId="0" fillId="36" borderId="0" xfId="42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Border="1" applyAlignment="1">
      <alignment/>
    </xf>
    <xf numFmtId="164" fontId="0" fillId="37" borderId="0" xfId="44" applyNumberFormat="1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42" fontId="0" fillId="37" borderId="0" xfId="0" applyNumberFormat="1" applyFont="1" applyFill="1" applyBorder="1" applyAlignment="1">
      <alignment/>
    </xf>
    <xf numFmtId="42" fontId="0" fillId="37" borderId="0" xfId="44" applyNumberFormat="1" applyFont="1" applyFill="1" applyBorder="1" applyAlignment="1">
      <alignment/>
    </xf>
    <xf numFmtId="42" fontId="0" fillId="37" borderId="0" xfId="0" applyNumberFormat="1" applyFont="1" applyFill="1" applyAlignment="1">
      <alignment/>
    </xf>
    <xf numFmtId="1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164" fontId="2" fillId="37" borderId="0" xfId="44" applyNumberFormat="1" applyFont="1" applyFill="1" applyBorder="1" applyAlignment="1">
      <alignment/>
    </xf>
    <xf numFmtId="42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64" fontId="0" fillId="37" borderId="0" xfId="44" applyNumberFormat="1" applyFont="1" applyFill="1" applyBorder="1" applyAlignment="1">
      <alignment/>
    </xf>
    <xf numFmtId="0" fontId="0" fillId="37" borderId="0" xfId="0" applyFill="1" applyBorder="1" applyAlignment="1">
      <alignment horizontal="center"/>
    </xf>
    <xf numFmtId="42" fontId="0" fillId="37" borderId="0" xfId="44" applyNumberFormat="1" applyFont="1" applyFill="1" applyBorder="1" applyAlignment="1">
      <alignment/>
    </xf>
    <xf numFmtId="42" fontId="0" fillId="37" borderId="0" xfId="0" applyNumberFormat="1" applyFill="1" applyBorder="1" applyAlignment="1">
      <alignment/>
    </xf>
    <xf numFmtId="1" fontId="0" fillId="37" borderId="0" xfId="0" applyNumberFormat="1" applyFill="1" applyAlignment="1">
      <alignment/>
    </xf>
    <xf numFmtId="42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164" fontId="2" fillId="37" borderId="10" xfId="44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164" fontId="0" fillId="37" borderId="10" xfId="44" applyNumberFormat="1" applyFont="1" applyFill="1" applyBorder="1" applyAlignment="1">
      <alignment/>
    </xf>
    <xf numFmtId="42" fontId="0" fillId="37" borderId="10" xfId="44" applyNumberFormat="1" applyFont="1" applyFill="1" applyBorder="1" applyAlignment="1">
      <alignment/>
    </xf>
    <xf numFmtId="42" fontId="0" fillId="37" borderId="1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52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164" fontId="0" fillId="37" borderId="0" xfId="44" applyNumberFormat="1" applyFont="1" applyFill="1" applyBorder="1" applyAlignment="1">
      <alignment/>
    </xf>
    <xf numFmtId="42" fontId="0" fillId="37" borderId="0" xfId="44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64" fontId="0" fillId="37" borderId="10" xfId="44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164" fontId="0" fillId="38" borderId="0" xfId="44" applyNumberFormat="1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42" fontId="0" fillId="38" borderId="0" xfId="44" applyNumberFormat="1" applyFont="1" applyFill="1" applyBorder="1" applyAlignment="1">
      <alignment/>
    </xf>
    <xf numFmtId="42" fontId="0" fillId="38" borderId="0" xfId="0" applyNumberFormat="1" applyFill="1" applyBorder="1" applyAlignment="1">
      <alignment/>
    </xf>
    <xf numFmtId="42" fontId="0" fillId="38" borderId="0" xfId="0" applyNumberFormat="1" applyFont="1" applyFill="1" applyAlignment="1">
      <alignment/>
    </xf>
    <xf numFmtId="1" fontId="0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42" fontId="0" fillId="38" borderId="0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164" fontId="0" fillId="38" borderId="10" xfId="44" applyNumberFormat="1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42" fontId="0" fillId="38" borderId="10" xfId="44" applyNumberFormat="1" applyFont="1" applyFill="1" applyBorder="1" applyAlignment="1">
      <alignment/>
    </xf>
    <xf numFmtId="42" fontId="0" fillId="38" borderId="10" xfId="0" applyNumberFormat="1" applyFont="1" applyFill="1" applyBorder="1" applyAlignment="1">
      <alignment/>
    </xf>
    <xf numFmtId="164" fontId="0" fillId="38" borderId="0" xfId="44" applyNumberFormat="1" applyFont="1" applyFill="1" applyBorder="1" applyAlignment="1">
      <alignment/>
    </xf>
    <xf numFmtId="0" fontId="0" fillId="38" borderId="0" xfId="0" applyFill="1" applyBorder="1" applyAlignment="1">
      <alignment horizontal="center"/>
    </xf>
    <xf numFmtId="42" fontId="0" fillId="38" borderId="0" xfId="44" applyNumberFormat="1" applyFont="1" applyFill="1" applyBorder="1" applyAlignment="1">
      <alignment/>
    </xf>
    <xf numFmtId="1" fontId="0" fillId="38" borderId="0" xfId="0" applyNumberFormat="1" applyFill="1" applyAlignment="1">
      <alignment/>
    </xf>
    <xf numFmtId="42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164" fontId="2" fillId="38" borderId="0" xfId="44" applyNumberFormat="1" applyFont="1" applyFill="1" applyBorder="1" applyAlignment="1">
      <alignment/>
    </xf>
    <xf numFmtId="164" fontId="0" fillId="38" borderId="0" xfId="44" applyNumberFormat="1" applyFont="1" applyFill="1" applyBorder="1" applyAlignment="1">
      <alignment/>
    </xf>
    <xf numFmtId="42" fontId="0" fillId="38" borderId="0" xfId="44" applyNumberFormat="1" applyFont="1" applyFill="1" applyBorder="1" applyAlignment="1">
      <alignment/>
    </xf>
    <xf numFmtId="42" fontId="2" fillId="38" borderId="0" xfId="0" applyNumberFormat="1" applyFont="1" applyFill="1" applyBorder="1" applyAlignment="1">
      <alignment/>
    </xf>
    <xf numFmtId="0" fontId="0" fillId="38" borderId="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164" fontId="0" fillId="39" borderId="0" xfId="44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ill="1" applyBorder="1" applyAlignment="1">
      <alignment horizontal="center"/>
    </xf>
    <xf numFmtId="42" fontId="0" fillId="39" borderId="0" xfId="0" applyNumberFormat="1" applyFill="1" applyBorder="1" applyAlignment="1">
      <alignment/>
    </xf>
    <xf numFmtId="42" fontId="0" fillId="39" borderId="0" xfId="0" applyNumberFormat="1" applyFont="1" applyFill="1" applyAlignment="1">
      <alignment/>
    </xf>
    <xf numFmtId="1" fontId="0" fillId="39" borderId="0" xfId="0" applyNumberFormat="1" applyFill="1" applyAlignment="1">
      <alignment/>
    </xf>
    <xf numFmtId="42" fontId="0" fillId="39" borderId="0" xfId="0" applyNumberFormat="1" applyFill="1" applyAlignment="1">
      <alignment/>
    </xf>
    <xf numFmtId="0" fontId="0" fillId="39" borderId="0" xfId="0" applyFill="1" applyAlignment="1">
      <alignment/>
    </xf>
    <xf numFmtId="42" fontId="0" fillId="39" borderId="0" xfId="44" applyNumberFormat="1" applyFont="1" applyFill="1" applyBorder="1" applyAlignment="1">
      <alignment/>
    </xf>
    <xf numFmtId="164" fontId="0" fillId="39" borderId="0" xfId="44" applyNumberFormat="1" applyFont="1" applyFill="1" applyAlignment="1">
      <alignment/>
    </xf>
    <xf numFmtId="0" fontId="0" fillId="39" borderId="0" xfId="0" applyFill="1" applyAlignment="1">
      <alignment horizontal="center"/>
    </xf>
    <xf numFmtId="42" fontId="0" fillId="39" borderId="0" xfId="44" applyNumberFormat="1" applyFont="1" applyFill="1" applyAlignment="1">
      <alignment/>
    </xf>
    <xf numFmtId="0" fontId="0" fillId="39" borderId="0" xfId="52" applyFont="1" applyFill="1" applyBorder="1" applyAlignment="1" applyProtection="1">
      <alignment/>
      <protection/>
    </xf>
    <xf numFmtId="0" fontId="0" fillId="39" borderId="0" xfId="0" applyNumberFormat="1" applyFill="1" applyBorder="1" applyAlignment="1">
      <alignment horizontal="left"/>
    </xf>
    <xf numFmtId="164" fontId="0" fillId="39" borderId="0" xfId="44" applyNumberFormat="1" applyFont="1" applyFill="1" applyBorder="1" applyAlignment="1">
      <alignment/>
    </xf>
    <xf numFmtId="42" fontId="0" fillId="39" borderId="0" xfId="44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 horizontal="left"/>
    </xf>
    <xf numFmtId="41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2" fillId="39" borderId="0" xfId="44" applyNumberFormat="1" applyFont="1" applyFill="1" applyBorder="1" applyAlignment="1">
      <alignment/>
    </xf>
    <xf numFmtId="0" fontId="0" fillId="39" borderId="0" xfId="0" applyFont="1" applyFill="1" applyBorder="1" applyAlignment="1">
      <alignment horizontal="center"/>
    </xf>
    <xf numFmtId="42" fontId="0" fillId="39" borderId="0" xfId="0" applyNumberFormat="1" applyFont="1" applyFill="1" applyBorder="1" applyAlignment="1">
      <alignment/>
    </xf>
    <xf numFmtId="42" fontId="2" fillId="39" borderId="0" xfId="0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0" fontId="2" fillId="40" borderId="0" xfId="0" applyFont="1" applyFill="1" applyBorder="1" applyAlignment="1">
      <alignment/>
    </xf>
    <xf numFmtId="164" fontId="2" fillId="40" borderId="0" xfId="44" applyNumberFormat="1" applyFont="1" applyFill="1" applyBorder="1" applyAlignment="1">
      <alignment/>
    </xf>
    <xf numFmtId="0" fontId="2" fillId="40" borderId="0" xfId="0" applyFont="1" applyFill="1" applyBorder="1" applyAlignment="1">
      <alignment horizontal="center"/>
    </xf>
    <xf numFmtId="42" fontId="2" fillId="40" borderId="0" xfId="0" applyNumberFormat="1" applyFont="1" applyFill="1" applyBorder="1" applyAlignment="1">
      <alignment/>
    </xf>
    <xf numFmtId="164" fontId="0" fillId="40" borderId="0" xfId="44" applyNumberFormat="1" applyFill="1" applyBorder="1" applyAlignment="1">
      <alignment/>
    </xf>
    <xf numFmtId="42" fontId="0" fillId="40" borderId="0" xfId="44" applyNumberFormat="1" applyFill="1" applyBorder="1" applyAlignment="1">
      <alignment/>
    </xf>
    <xf numFmtId="42" fontId="0" fillId="40" borderId="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40" borderId="10" xfId="0" applyFill="1" applyBorder="1" applyAlignment="1">
      <alignment/>
    </xf>
    <xf numFmtId="0" fontId="2" fillId="40" borderId="10" xfId="0" applyFont="1" applyFill="1" applyBorder="1" applyAlignment="1">
      <alignment/>
    </xf>
    <xf numFmtId="164" fontId="2" fillId="40" borderId="10" xfId="44" applyNumberFormat="1" applyFont="1" applyFill="1" applyBorder="1" applyAlignment="1">
      <alignment/>
    </xf>
    <xf numFmtId="0" fontId="0" fillId="40" borderId="10" xfId="0" applyFill="1" applyBorder="1" applyAlignment="1">
      <alignment horizontal="center"/>
    </xf>
    <xf numFmtId="164" fontId="0" fillId="40" borderId="10" xfId="44" applyNumberFormat="1" applyFill="1" applyBorder="1" applyAlignment="1">
      <alignment/>
    </xf>
    <xf numFmtId="42" fontId="0" fillId="40" borderId="10" xfId="44" applyNumberFormat="1" applyFill="1" applyBorder="1" applyAlignment="1">
      <alignment/>
    </xf>
    <xf numFmtId="42" fontId="0" fillId="40" borderId="10" xfId="0" applyNumberFormat="1" applyFill="1" applyBorder="1" applyAlignment="1">
      <alignment/>
    </xf>
    <xf numFmtId="164" fontId="0" fillId="39" borderId="0" xfId="44" applyNumberFormat="1" applyFont="1" applyFill="1" applyBorder="1" applyAlignment="1">
      <alignment/>
    </xf>
    <xf numFmtId="42" fontId="0" fillId="39" borderId="0" xfId="44" applyNumberFormat="1" applyFont="1" applyFill="1" applyBorder="1" applyAlignment="1">
      <alignment/>
    </xf>
    <xf numFmtId="0" fontId="2" fillId="0" borderId="0" xfId="44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 horizontal="center"/>
    </xf>
    <xf numFmtId="44" fontId="0" fillId="38" borderId="10" xfId="0" applyNumberFormat="1" applyFont="1" applyFill="1" applyBorder="1" applyAlignment="1">
      <alignment/>
    </xf>
    <xf numFmtId="164" fontId="0" fillId="37" borderId="0" xfId="44" applyNumberFormat="1" applyFont="1" applyFill="1" applyAlignment="1">
      <alignment/>
    </xf>
    <xf numFmtId="164" fontId="0" fillId="39" borderId="0" xfId="44" applyNumberFormat="1" applyFont="1" applyFill="1" applyAlignment="1">
      <alignment/>
    </xf>
    <xf numFmtId="42" fontId="0" fillId="0" borderId="10" xfId="44" applyNumberFormat="1" applyFont="1" applyFill="1" applyBorder="1" applyAlignment="1">
      <alignment/>
    </xf>
    <xf numFmtId="42" fontId="0" fillId="37" borderId="10" xfId="0" applyNumberFormat="1" applyFont="1" applyFill="1" applyBorder="1" applyAlignment="1">
      <alignment/>
    </xf>
    <xf numFmtId="164" fontId="0" fillId="37" borderId="10" xfId="44" applyNumberFormat="1" applyFont="1" applyFill="1" applyBorder="1" applyAlignment="1">
      <alignment/>
    </xf>
    <xf numFmtId="42" fontId="0" fillId="37" borderId="10" xfId="44" applyNumberFormat="1" applyFont="1" applyFill="1" applyBorder="1" applyAlignment="1">
      <alignment/>
    </xf>
    <xf numFmtId="42" fontId="0" fillId="37" borderId="10" xfId="44" applyNumberFormat="1" applyFont="1" applyFill="1" applyBorder="1" applyAlignment="1">
      <alignment/>
    </xf>
    <xf numFmtId="42" fontId="2" fillId="37" borderId="10" xfId="0" applyNumberFormat="1" applyFont="1" applyFill="1" applyBorder="1" applyAlignment="1">
      <alignment/>
    </xf>
    <xf numFmtId="42" fontId="7" fillId="0" borderId="22" xfId="0" applyNumberFormat="1" applyFont="1" applyFill="1" applyBorder="1" applyAlignment="1">
      <alignment horizontal="center"/>
    </xf>
    <xf numFmtId="42" fontId="7" fillId="0" borderId="23" xfId="44" applyNumberFormat="1" applyFont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164" fontId="0" fillId="37" borderId="10" xfId="44" applyNumberFormat="1" applyFont="1" applyFill="1" applyBorder="1" applyAlignment="1">
      <alignment/>
    </xf>
    <xf numFmtId="42" fontId="0" fillId="37" borderId="10" xfId="44" applyNumberFormat="1" applyFont="1" applyFill="1" applyBorder="1" applyAlignment="1">
      <alignment/>
    </xf>
    <xf numFmtId="0" fontId="0" fillId="38" borderId="0" xfId="0" applyNumberFormat="1" applyFont="1" applyFill="1" applyBorder="1" applyAlignment="1">
      <alignment horizontal="left"/>
    </xf>
    <xf numFmtId="164" fontId="0" fillId="38" borderId="0" xfId="44" applyNumberFormat="1" applyFont="1" applyFill="1" applyBorder="1" applyAlignment="1">
      <alignment/>
    </xf>
    <xf numFmtId="42" fontId="0" fillId="38" borderId="0" xfId="44" applyNumberFormat="1" applyFont="1" applyFill="1" applyBorder="1" applyAlignment="1">
      <alignment/>
    </xf>
    <xf numFmtId="44" fontId="0" fillId="39" borderId="0" xfId="0" applyNumberFormat="1" applyFont="1" applyFill="1" applyBorder="1" applyAlignment="1">
      <alignment/>
    </xf>
    <xf numFmtId="42" fontId="0" fillId="39" borderId="0" xfId="44" applyNumberFormat="1" applyFont="1" applyFill="1" applyBorder="1" applyAlignment="1">
      <alignment/>
    </xf>
    <xf numFmtId="42" fontId="0" fillId="39" borderId="0" xfId="44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42" fontId="0" fillId="40" borderId="0" xfId="0" applyNumberFormat="1" applyFill="1" applyAlignment="1">
      <alignment/>
    </xf>
    <xf numFmtId="0" fontId="0" fillId="36" borderId="10" xfId="42" applyNumberFormat="1" applyFont="1" applyFill="1" applyBorder="1" applyAlignment="1">
      <alignment horizontal="center"/>
    </xf>
    <xf numFmtId="42" fontId="0" fillId="41" borderId="0" xfId="0" applyNumberFormat="1" applyFont="1" applyFill="1" applyAlignment="1">
      <alignment/>
    </xf>
    <xf numFmtId="1" fontId="0" fillId="41" borderId="0" xfId="0" applyNumberFormat="1" applyFill="1" applyAlignment="1">
      <alignment/>
    </xf>
    <xf numFmtId="42" fontId="0" fillId="41" borderId="0" xfId="0" applyNumberFormat="1" applyFill="1" applyAlignment="1">
      <alignment/>
    </xf>
    <xf numFmtId="0" fontId="0" fillId="41" borderId="0" xfId="0" applyFill="1" applyAlignment="1">
      <alignment/>
    </xf>
    <xf numFmtId="42" fontId="2" fillId="0" borderId="0" xfId="0" applyNumberFormat="1" applyFont="1" applyFill="1" applyBorder="1" applyAlignment="1">
      <alignment/>
    </xf>
    <xf numFmtId="42" fontId="0" fillId="42" borderId="0" xfId="44" applyNumberFormat="1" applyFont="1" applyFill="1" applyBorder="1" applyAlignment="1">
      <alignment/>
    </xf>
    <xf numFmtId="37" fontId="2" fillId="0" borderId="0" xfId="44" applyNumberFormat="1" applyFont="1" applyAlignment="1">
      <alignment/>
    </xf>
    <xf numFmtId="42" fontId="0" fillId="41" borderId="0" xfId="44" applyNumberFormat="1" applyFont="1" applyFill="1" applyBorder="1" applyAlignment="1">
      <alignment/>
    </xf>
    <xf numFmtId="6" fontId="0" fillId="38" borderId="0" xfId="44" applyNumberFormat="1" applyFont="1" applyFill="1" applyBorder="1" applyAlignment="1">
      <alignment/>
    </xf>
    <xf numFmtId="42" fontId="0" fillId="34" borderId="0" xfId="0" applyNumberFormat="1" applyFill="1" applyAlignment="1">
      <alignment/>
    </xf>
    <xf numFmtId="164" fontId="0" fillId="0" borderId="0" xfId="44" applyNumberFormat="1" applyFont="1" applyFill="1" applyBorder="1" applyAlignment="1">
      <alignment/>
    </xf>
    <xf numFmtId="164" fontId="0" fillId="43" borderId="0" xfId="44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0" fillId="0" borderId="0" xfId="44" applyNumberFormat="1" applyFont="1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/>
    </xf>
    <xf numFmtId="164" fontId="2" fillId="41" borderId="10" xfId="44" applyNumberFormat="1" applyFont="1" applyFill="1" applyBorder="1" applyAlignment="1">
      <alignment/>
    </xf>
    <xf numFmtId="0" fontId="0" fillId="41" borderId="10" xfId="0" applyFill="1" applyBorder="1" applyAlignment="1">
      <alignment horizontal="center"/>
    </xf>
    <xf numFmtId="164" fontId="0" fillId="41" borderId="10" xfId="44" applyNumberFormat="1" applyFont="1" applyFill="1" applyBorder="1" applyAlignment="1">
      <alignment/>
    </xf>
    <xf numFmtId="42" fontId="0" fillId="41" borderId="10" xfId="44" applyNumberFormat="1" applyFont="1" applyFill="1" applyBorder="1" applyAlignment="1">
      <alignment/>
    </xf>
    <xf numFmtId="42" fontId="0" fillId="41" borderId="10" xfId="0" applyNumberForma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164" fontId="0" fillId="0" borderId="0" xfId="44" applyNumberFormat="1" applyFont="1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164" fontId="0" fillId="0" borderId="0" xfId="44" applyNumberFormat="1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4" fontId="2" fillId="0" borderId="11" xfId="44" applyNumberFormat="1" applyFont="1" applyFill="1" applyBorder="1" applyAlignment="1">
      <alignment/>
    </xf>
    <xf numFmtId="41" fontId="2" fillId="0" borderId="0" xfId="44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165" fontId="2" fillId="0" borderId="0" xfId="42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4" fontId="2" fillId="0" borderId="10" xfId="44" applyNumberFormat="1" applyFont="1" applyBorder="1" applyAlignment="1">
      <alignment horizontal="left"/>
    </xf>
    <xf numFmtId="164" fontId="50" fillId="0" borderId="0" xfId="44" applyNumberFormat="1" applyFont="1" applyAlignment="1">
      <alignment/>
    </xf>
    <xf numFmtId="164" fontId="50" fillId="0" borderId="0" xfId="44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1" fontId="51" fillId="0" borderId="12" xfId="0" applyNumberFormat="1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51" fillId="0" borderId="0" xfId="0" applyFont="1" applyBorder="1" applyAlignment="1">
      <alignment/>
    </xf>
    <xf numFmtId="165" fontId="51" fillId="0" borderId="0" xfId="42" applyNumberFormat="1" applyFont="1" applyBorder="1" applyAlignment="1">
      <alignment/>
    </xf>
    <xf numFmtId="41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44" borderId="0" xfId="0" applyFill="1" applyAlignment="1">
      <alignment/>
    </xf>
    <xf numFmtId="42" fontId="0" fillId="44" borderId="0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164" fontId="0" fillId="13" borderId="0" xfId="44" applyNumberFormat="1" applyFont="1" applyFill="1" applyAlignment="1">
      <alignment/>
    </xf>
    <xf numFmtId="0" fontId="0" fillId="13" borderId="0" xfId="0" applyFill="1" applyAlignment="1">
      <alignment/>
    </xf>
    <xf numFmtId="0" fontId="0" fillId="13" borderId="0" xfId="0" applyFont="1" applyFill="1" applyBorder="1" applyAlignment="1">
      <alignment/>
    </xf>
    <xf numFmtId="0" fontId="0" fillId="13" borderId="0" xfId="0" applyFont="1" applyFill="1" applyBorder="1" applyAlignment="1">
      <alignment horizontal="center"/>
    </xf>
    <xf numFmtId="42" fontId="0" fillId="13" borderId="0" xfId="0" applyNumberFormat="1" applyFont="1" applyFill="1" applyBorder="1" applyAlignment="1">
      <alignment/>
    </xf>
    <xf numFmtId="164" fontId="0" fillId="13" borderId="0" xfId="44" applyNumberFormat="1" applyFont="1" applyFill="1" applyBorder="1" applyAlignment="1">
      <alignment/>
    </xf>
    <xf numFmtId="165" fontId="0" fillId="13" borderId="0" xfId="42" applyNumberFormat="1" applyFont="1" applyFill="1" applyBorder="1" applyAlignment="1">
      <alignment/>
    </xf>
    <xf numFmtId="42" fontId="0" fillId="13" borderId="0" xfId="44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44" borderId="0" xfId="0" applyFont="1" applyFill="1" applyBorder="1" applyAlignment="1">
      <alignment horizontal="center"/>
    </xf>
    <xf numFmtId="164" fontId="0" fillId="44" borderId="0" xfId="44" applyNumberFormat="1" applyFont="1" applyFill="1" applyBorder="1" applyAlignment="1">
      <alignment/>
    </xf>
    <xf numFmtId="42" fontId="0" fillId="44" borderId="0" xfId="0" applyNumberFormat="1" applyFont="1" applyFill="1" applyAlignment="1">
      <alignment/>
    </xf>
    <xf numFmtId="0" fontId="0" fillId="44" borderId="0" xfId="0" applyFont="1" applyFill="1" applyAlignment="1">
      <alignment/>
    </xf>
    <xf numFmtId="0" fontId="2" fillId="13" borderId="0" xfId="0" applyFont="1" applyFill="1" applyAlignment="1">
      <alignment/>
    </xf>
    <xf numFmtId="164" fontId="2" fillId="13" borderId="0" xfId="44" applyNumberFormat="1" applyFont="1" applyFill="1" applyAlignment="1">
      <alignment/>
    </xf>
    <xf numFmtId="0" fontId="2" fillId="44" borderId="0" xfId="0" applyFont="1" applyFill="1" applyAlignment="1">
      <alignment/>
    </xf>
    <xf numFmtId="164" fontId="2" fillId="44" borderId="0" xfId="44" applyNumberFormat="1" applyFont="1" applyFill="1" applyAlignment="1">
      <alignment/>
    </xf>
    <xf numFmtId="0" fontId="0" fillId="45" borderId="0" xfId="0" applyFont="1" applyFill="1" applyAlignment="1">
      <alignment/>
    </xf>
    <xf numFmtId="164" fontId="2" fillId="45" borderId="0" xfId="44" applyNumberFormat="1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ill="1" applyAlignment="1">
      <alignment/>
    </xf>
    <xf numFmtId="0" fontId="0" fillId="45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164" fontId="0" fillId="45" borderId="0" xfId="44" applyNumberFormat="1" applyFont="1" applyFill="1" applyBorder="1" applyAlignment="1">
      <alignment/>
    </xf>
    <xf numFmtId="42" fontId="0" fillId="45" borderId="0" xfId="0" applyNumberFormat="1" applyFont="1" applyFill="1" applyAlignment="1">
      <alignment/>
    </xf>
    <xf numFmtId="42" fontId="0" fillId="45" borderId="0" xfId="0" applyNumberFormat="1" applyFill="1" applyBorder="1" applyAlignment="1">
      <alignment/>
    </xf>
    <xf numFmtId="164" fontId="0" fillId="45" borderId="0" xfId="44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164" fontId="0" fillId="0" borderId="0" xfId="44" applyNumberFormat="1" applyFont="1" applyFill="1" applyAlignment="1">
      <alignment/>
    </xf>
    <xf numFmtId="0" fontId="2" fillId="45" borderId="0" xfId="0" applyFont="1" applyFill="1" applyAlignment="1">
      <alignment/>
    </xf>
    <xf numFmtId="165" fontId="0" fillId="45" borderId="0" xfId="42" applyNumberFormat="1" applyFont="1" applyFill="1" applyBorder="1" applyAlignment="1">
      <alignment/>
    </xf>
    <xf numFmtId="165" fontId="0" fillId="45" borderId="0" xfId="42" applyNumberFormat="1" applyFont="1" applyFill="1" applyBorder="1" applyAlignment="1">
      <alignment/>
    </xf>
    <xf numFmtId="0" fontId="0" fillId="44" borderId="0" xfId="0" applyFill="1" applyAlignment="1">
      <alignment/>
    </xf>
    <xf numFmtId="164" fontId="0" fillId="45" borderId="0" xfId="44" applyNumberFormat="1" applyFont="1" applyFill="1" applyAlignment="1">
      <alignment/>
    </xf>
    <xf numFmtId="42" fontId="0" fillId="45" borderId="0" xfId="44" applyNumberFormat="1" applyFont="1" applyFill="1" applyBorder="1" applyAlignment="1">
      <alignment/>
    </xf>
    <xf numFmtId="0" fontId="0" fillId="13" borderId="0" xfId="0" applyFill="1" applyBorder="1" applyAlignment="1">
      <alignment horizontal="center"/>
    </xf>
    <xf numFmtId="165" fontId="0" fillId="13" borderId="0" xfId="42" applyNumberFormat="1" applyFont="1" applyFill="1" applyBorder="1" applyAlignment="1">
      <alignment/>
    </xf>
    <xf numFmtId="42" fontId="0" fillId="13" borderId="0" xfId="0" applyNumberFormat="1" applyFont="1" applyFill="1" applyAlignment="1">
      <alignment/>
    </xf>
    <xf numFmtId="42" fontId="0" fillId="13" borderId="0" xfId="0" applyNumberForma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42" fontId="0" fillId="45" borderId="0" xfId="0" applyNumberFormat="1" applyFill="1" applyAlignment="1">
      <alignment/>
    </xf>
    <xf numFmtId="42" fontId="0" fillId="45" borderId="0" xfId="44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" fillId="13" borderId="0" xfId="0" applyFont="1" applyFill="1" applyBorder="1" applyAlignment="1">
      <alignment/>
    </xf>
    <xf numFmtId="42" fontId="2" fillId="13" borderId="0" xfId="0" applyNumberFormat="1" applyFont="1" applyFill="1" applyBorder="1" applyAlignment="1">
      <alignment/>
    </xf>
    <xf numFmtId="44" fontId="0" fillId="45" borderId="0" xfId="0" applyNumberFormat="1" applyFont="1" applyFill="1" applyBorder="1" applyAlignment="1">
      <alignment/>
    </xf>
    <xf numFmtId="0" fontId="0" fillId="45" borderId="0" xfId="0" applyFont="1" applyFill="1" applyBorder="1" applyAlignment="1">
      <alignment horizontal="center"/>
    </xf>
    <xf numFmtId="42" fontId="0" fillId="45" borderId="0" xfId="0" applyNumberFormat="1" applyFont="1" applyFill="1" applyBorder="1" applyAlignment="1">
      <alignment/>
    </xf>
    <xf numFmtId="42" fontId="0" fillId="45" borderId="0" xfId="44" applyNumberFormat="1" applyFont="1" applyFill="1" applyBorder="1" applyAlignment="1">
      <alignment/>
    </xf>
    <xf numFmtId="165" fontId="0" fillId="45" borderId="0" xfId="42" applyNumberFormat="1" applyFont="1" applyFill="1" applyAlignment="1">
      <alignment/>
    </xf>
    <xf numFmtId="42" fontId="0" fillId="13" borderId="0" xfId="44" applyNumberFormat="1" applyFont="1" applyFill="1" applyBorder="1" applyAlignment="1">
      <alignment/>
    </xf>
    <xf numFmtId="164" fontId="0" fillId="13" borderId="0" xfId="44" applyNumberFormat="1" applyFont="1" applyFill="1" applyBorder="1" applyAlignment="1">
      <alignment/>
    </xf>
    <xf numFmtId="165" fontId="0" fillId="13" borderId="0" xfId="42" applyNumberFormat="1" applyFont="1" applyFill="1" applyBorder="1" applyAlignment="1">
      <alignment/>
    </xf>
    <xf numFmtId="165" fontId="0" fillId="44" borderId="0" xfId="42" applyNumberFormat="1" applyFont="1" applyFill="1" applyBorder="1" applyAlignment="1">
      <alignment/>
    </xf>
    <xf numFmtId="165" fontId="0" fillId="13" borderId="0" xfId="42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165" fontId="0" fillId="0" borderId="0" xfId="42" applyNumberFormat="1" applyFont="1" applyFill="1" applyBorder="1" applyAlignment="1">
      <alignment/>
    </xf>
    <xf numFmtId="0" fontId="0" fillId="45" borderId="0" xfId="0" applyNumberFormat="1" applyFill="1" applyBorder="1" applyAlignment="1">
      <alignment horizontal="left"/>
    </xf>
    <xf numFmtId="165" fontId="0" fillId="45" borderId="0" xfId="42" applyNumberFormat="1" applyFont="1" applyFill="1" applyBorder="1" applyAlignment="1">
      <alignment/>
    </xf>
    <xf numFmtId="164" fontId="0" fillId="45" borderId="0" xfId="44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52" fillId="0" borderId="0" xfId="0" applyNumberFormat="1" applyFont="1" applyAlignment="1">
      <alignment/>
    </xf>
    <xf numFmtId="6" fontId="0" fillId="0" borderId="0" xfId="0" applyNumberFormat="1" applyAlignment="1">
      <alignment/>
    </xf>
    <xf numFmtId="166" fontId="0" fillId="0" borderId="11" xfId="42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11" xfId="42" applyNumberFormat="1" applyFon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9"/>
  <sheetViews>
    <sheetView zoomScalePageLayoutView="0" workbookViewId="0" topLeftCell="A1">
      <selection activeCell="D10" sqref="D10"/>
    </sheetView>
  </sheetViews>
  <sheetFormatPr defaultColWidth="9.140625" defaultRowHeight="12.75"/>
  <sheetData>
    <row r="6" ht="12.75">
      <c r="B6" s="3" t="s">
        <v>142</v>
      </c>
    </row>
    <row r="8" ht="12.75">
      <c r="D8" s="176" t="s">
        <v>193</v>
      </c>
    </row>
    <row r="9" ht="12.75">
      <c r="D9" s="175" t="s">
        <v>194</v>
      </c>
    </row>
    <row r="11" ht="12.75">
      <c r="B11" s="3" t="s">
        <v>20</v>
      </c>
    </row>
    <row r="13" ht="12.75">
      <c r="B13" t="s">
        <v>21</v>
      </c>
    </row>
    <row r="14" ht="12.75">
      <c r="B14" t="s">
        <v>103</v>
      </c>
    </row>
    <row r="15" ht="12.75">
      <c r="B15" t="s">
        <v>108</v>
      </c>
    </row>
    <row r="16" ht="12.75">
      <c r="B16" t="s">
        <v>114</v>
      </c>
    </row>
    <row r="17" ht="12.75">
      <c r="B17" t="s">
        <v>7</v>
      </c>
    </row>
    <row r="18" ht="12.75">
      <c r="B18" t="s">
        <v>70</v>
      </c>
    </row>
    <row r="19" ht="12.75">
      <c r="B19" t="s">
        <v>6</v>
      </c>
    </row>
    <row r="20" ht="12.75">
      <c r="B20" t="s">
        <v>8</v>
      </c>
    </row>
    <row r="21" ht="12.75">
      <c r="B21" t="s">
        <v>4</v>
      </c>
    </row>
    <row r="22" ht="12.75">
      <c r="B22" t="s">
        <v>9</v>
      </c>
    </row>
    <row r="23" ht="12.75">
      <c r="B23" t="s">
        <v>10</v>
      </c>
    </row>
    <row r="24" ht="12.75">
      <c r="B24" t="s">
        <v>128</v>
      </c>
    </row>
    <row r="25" ht="12.75">
      <c r="B25" t="s">
        <v>139</v>
      </c>
    </row>
    <row r="26" ht="12.75">
      <c r="B26" t="s">
        <v>140</v>
      </c>
    </row>
    <row r="27" ht="12.75">
      <c r="B27" t="s">
        <v>154</v>
      </c>
    </row>
    <row r="28" ht="12.75" hidden="1">
      <c r="B28" t="s">
        <v>102</v>
      </c>
    </row>
    <row r="29" ht="12.75">
      <c r="B29" t="s">
        <v>26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&amp;C&amp;T 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6"/>
  <sheetViews>
    <sheetView zoomScalePageLayoutView="0" workbookViewId="0" topLeftCell="A7">
      <selection activeCell="A7" sqref="A1:IV65536"/>
    </sheetView>
  </sheetViews>
  <sheetFormatPr defaultColWidth="9.140625" defaultRowHeight="12.75"/>
  <cols>
    <col min="2" max="2" width="20.421875" style="0" customWidth="1"/>
    <col min="3" max="3" width="20.8515625" style="0" customWidth="1"/>
    <col min="4" max="4" width="3.28125" style="0" customWidth="1"/>
    <col min="6" max="6" width="11.28125" style="0" bestFit="1" customWidth="1"/>
    <col min="7" max="7" width="18.140625" style="0" customWidth="1"/>
  </cols>
  <sheetData>
    <row r="1" s="23" customFormat="1" ht="12.75"/>
    <row r="2" s="23" customFormat="1" ht="12.75"/>
    <row r="3" s="23" customFormat="1" ht="12.75">
      <c r="B3" s="21" t="s">
        <v>87</v>
      </c>
    </row>
    <row r="4" s="23" customFormat="1" ht="12.75"/>
    <row r="5" spans="2:4" s="23" customFormat="1" ht="12.75">
      <c r="B5" s="21" t="s">
        <v>542</v>
      </c>
      <c r="C5" s="22"/>
      <c r="D5" s="21"/>
    </row>
    <row r="6" s="23" customFormat="1" ht="12.75">
      <c r="C6" s="27"/>
    </row>
    <row r="7" spans="2:7" s="23" customFormat="1" ht="13.5" thickBot="1">
      <c r="B7" s="74" t="s">
        <v>14</v>
      </c>
      <c r="C7" s="71" t="s">
        <v>29</v>
      </c>
      <c r="D7" s="74" t="s">
        <v>82</v>
      </c>
      <c r="E7" s="75"/>
      <c r="F7" s="241" t="s">
        <v>16</v>
      </c>
      <c r="G7" s="74" t="s">
        <v>539</v>
      </c>
    </row>
    <row r="8" spans="2:7" s="23" customFormat="1" ht="13.5" thickTop="1">
      <c r="B8" s="25" t="s">
        <v>197</v>
      </c>
      <c r="C8" s="23" t="s">
        <v>165</v>
      </c>
      <c r="D8" s="23">
        <v>0</v>
      </c>
      <c r="E8" s="23" t="s">
        <v>689</v>
      </c>
      <c r="F8" s="411">
        <v>67056</v>
      </c>
      <c r="G8" s="59" t="s">
        <v>603</v>
      </c>
    </row>
    <row r="9" spans="2:7" s="23" customFormat="1" ht="12.75">
      <c r="B9" s="25" t="s">
        <v>221</v>
      </c>
      <c r="C9" s="29" t="s">
        <v>165</v>
      </c>
      <c r="D9" s="45">
        <v>0</v>
      </c>
      <c r="E9" s="23" t="s">
        <v>690</v>
      </c>
      <c r="F9" s="411">
        <v>81000</v>
      </c>
      <c r="G9" s="23" t="s">
        <v>605</v>
      </c>
    </row>
    <row r="10" spans="2:7" s="23" customFormat="1" ht="12.75">
      <c r="B10" s="25" t="s">
        <v>195</v>
      </c>
      <c r="C10" s="29" t="s">
        <v>165</v>
      </c>
      <c r="D10" s="45">
        <v>0</v>
      </c>
      <c r="E10" s="23" t="s">
        <v>663</v>
      </c>
      <c r="F10" s="411">
        <v>72000</v>
      </c>
      <c r="G10" s="23" t="s">
        <v>604</v>
      </c>
    </row>
    <row r="11" spans="2:7" s="23" customFormat="1" ht="12.75">
      <c r="B11" s="25" t="s">
        <v>197</v>
      </c>
      <c r="C11" s="29" t="s">
        <v>165</v>
      </c>
      <c r="D11" s="45">
        <v>0</v>
      </c>
      <c r="E11" s="23" t="s">
        <v>663</v>
      </c>
      <c r="F11" s="411">
        <v>72000</v>
      </c>
      <c r="G11" s="59" t="s">
        <v>606</v>
      </c>
    </row>
    <row r="12" spans="2:3" s="23" customFormat="1" ht="12.75">
      <c r="B12" s="414" t="s">
        <v>537</v>
      </c>
      <c r="C12" s="22">
        <v>292056</v>
      </c>
    </row>
    <row r="13" spans="2:3" s="23" customFormat="1" ht="12.75">
      <c r="B13" s="414"/>
      <c r="C13" s="22"/>
    </row>
    <row r="14" spans="2:4" s="23" customFormat="1" ht="12.75">
      <c r="B14" s="21" t="s">
        <v>83</v>
      </c>
      <c r="C14" s="22"/>
      <c r="D14" s="21"/>
    </row>
    <row r="15" spans="2:7" s="23" customFormat="1" ht="12.75">
      <c r="B15" s="23" t="s">
        <v>221</v>
      </c>
      <c r="C15" s="27" t="s">
        <v>165</v>
      </c>
      <c r="D15" s="23">
        <v>4</v>
      </c>
      <c r="E15" s="23" t="s">
        <v>691</v>
      </c>
      <c r="F15" s="411">
        <v>24000</v>
      </c>
      <c r="G15" s="59" t="s">
        <v>607</v>
      </c>
    </row>
    <row r="16" spans="2:4" s="23" customFormat="1" ht="12.75">
      <c r="B16" s="21" t="s">
        <v>2</v>
      </c>
      <c r="C16" s="22">
        <v>24000</v>
      </c>
      <c r="D16" s="21"/>
    </row>
    <row r="17" s="23" customFormat="1" ht="12.75">
      <c r="C17" s="27"/>
    </row>
    <row r="18" spans="2:3" s="23" customFormat="1" ht="12.75">
      <c r="B18" s="21" t="s">
        <v>85</v>
      </c>
      <c r="C18" s="22">
        <v>316056</v>
      </c>
    </row>
    <row r="19" spans="2:3" s="23" customFormat="1" ht="12.75">
      <c r="B19" s="21"/>
      <c r="C19" s="22"/>
    </row>
    <row r="20" spans="2:7" s="23" customFormat="1" ht="12.75">
      <c r="B20" s="21" t="s">
        <v>96</v>
      </c>
      <c r="C20" s="22">
        <v>61748</v>
      </c>
      <c r="D20" s="21"/>
      <c r="G20" s="28" t="s">
        <v>553</v>
      </c>
    </row>
    <row r="21" s="23" customFormat="1" ht="12.75">
      <c r="C21" s="27"/>
    </row>
    <row r="22" spans="2:7" s="23" customFormat="1" ht="12.75">
      <c r="B22" s="21" t="s">
        <v>86</v>
      </c>
      <c r="C22" s="26">
        <v>458004</v>
      </c>
      <c r="E22" s="28" t="s">
        <v>158</v>
      </c>
      <c r="G22" s="28" t="s">
        <v>554</v>
      </c>
    </row>
    <row r="23" spans="2:3" s="23" customFormat="1" ht="12.75">
      <c r="B23" s="21"/>
      <c r="C23" s="26"/>
    </row>
    <row r="24" spans="1:10" s="23" customFormat="1" ht="12.75">
      <c r="A24" s="453"/>
      <c r="B24" s="464" t="s">
        <v>549</v>
      </c>
      <c r="C24" s="461"/>
      <c r="D24" s="453"/>
      <c r="E24" s="453"/>
      <c r="F24" s="453"/>
      <c r="G24" s="453"/>
      <c r="H24" s="453"/>
      <c r="I24" s="453"/>
      <c r="J24" s="453"/>
    </row>
    <row r="25" spans="1:10" ht="12.75">
      <c r="A25" s="454"/>
      <c r="B25" s="492" t="s">
        <v>347</v>
      </c>
      <c r="C25" s="456" t="s">
        <v>346</v>
      </c>
      <c r="D25" s="457">
        <v>1</v>
      </c>
      <c r="E25" s="456" t="s">
        <v>348</v>
      </c>
      <c r="F25" s="493">
        <v>65000</v>
      </c>
      <c r="G25" s="454" t="s">
        <v>568</v>
      </c>
      <c r="H25" s="459" t="s">
        <v>497</v>
      </c>
      <c r="I25" s="483"/>
      <c r="J25" s="460"/>
    </row>
    <row r="26" spans="2:10" ht="12.75">
      <c r="B26" s="490"/>
      <c r="C26" s="45"/>
      <c r="D26" s="83"/>
      <c r="E26" s="45"/>
      <c r="F26" s="491"/>
      <c r="G26" s="93"/>
      <c r="H26" s="230"/>
      <c r="I26" s="399"/>
      <c r="J26" s="169"/>
    </row>
    <row r="27" spans="1:10" ht="12.75">
      <c r="A27" s="435"/>
      <c r="B27" s="447" t="s">
        <v>547</v>
      </c>
      <c r="C27" s="435"/>
      <c r="D27" s="435"/>
      <c r="E27" s="435"/>
      <c r="F27" s="435"/>
      <c r="G27" s="435"/>
      <c r="H27" s="435"/>
      <c r="I27" s="435"/>
      <c r="J27" s="435"/>
    </row>
    <row r="28" spans="1:10" ht="12.75">
      <c r="A28" s="435"/>
      <c r="B28" s="436" t="s">
        <v>349</v>
      </c>
      <c r="C28" s="436" t="s">
        <v>233</v>
      </c>
      <c r="D28" s="437">
        <v>1</v>
      </c>
      <c r="E28" s="438" t="s">
        <v>381</v>
      </c>
      <c r="F28" s="489">
        <v>120000</v>
      </c>
      <c r="G28" s="435" t="s">
        <v>586</v>
      </c>
      <c r="H28" s="472" t="s">
        <v>510</v>
      </c>
      <c r="I28" s="485"/>
      <c r="J28" s="479"/>
    </row>
    <row r="29" spans="2:10" ht="12.75">
      <c r="B29" s="45"/>
      <c r="C29" s="45"/>
      <c r="D29" s="99"/>
      <c r="E29" s="172"/>
      <c r="F29" s="398"/>
      <c r="G29" s="93"/>
      <c r="H29" s="230"/>
      <c r="I29" s="399"/>
      <c r="J29" s="389"/>
    </row>
    <row r="30" spans="1:10" ht="12.75">
      <c r="A30" s="431"/>
      <c r="B30" s="449" t="s">
        <v>548</v>
      </c>
      <c r="C30" s="431"/>
      <c r="D30" s="431"/>
      <c r="E30" s="431"/>
      <c r="F30" s="431"/>
      <c r="G30" s="431"/>
      <c r="H30" s="431"/>
      <c r="I30" s="431"/>
      <c r="J30" s="431"/>
    </row>
    <row r="31" spans="1:10" ht="12.75">
      <c r="A31" s="431"/>
      <c r="B31" s="442" t="s">
        <v>221</v>
      </c>
      <c r="C31" s="442" t="s">
        <v>306</v>
      </c>
      <c r="D31" s="443">
        <v>1</v>
      </c>
      <c r="E31" s="446"/>
      <c r="F31" s="488">
        <v>140000</v>
      </c>
      <c r="G31" s="431" t="s">
        <v>569</v>
      </c>
      <c r="H31" s="432" t="s">
        <v>371</v>
      </c>
      <c r="I31" s="431"/>
      <c r="J31" s="431"/>
    </row>
    <row r="33" ht="12.75">
      <c r="G33" s="3" t="s">
        <v>573</v>
      </c>
    </row>
    <row r="34" spans="3:8" ht="12.75">
      <c r="C34" t="s">
        <v>608</v>
      </c>
      <c r="G34" s="499">
        <v>316056</v>
      </c>
      <c r="H34" t="s">
        <v>578</v>
      </c>
    </row>
    <row r="35" spans="3:8" ht="12.75">
      <c r="C35" t="s">
        <v>624</v>
      </c>
      <c r="G35" s="500">
        <v>65000</v>
      </c>
      <c r="H35" t="s">
        <v>577</v>
      </c>
    </row>
    <row r="36" spans="7:8" ht="12.75">
      <c r="G36" s="501">
        <v>381056</v>
      </c>
      <c r="H36" t="s">
        <v>572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1" r:id="rId1"/>
  <headerFooter alignWithMargins="0">
    <oddFooter>&amp;C&amp;T 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1"/>
  <sheetViews>
    <sheetView zoomScalePageLayoutView="0" workbookViewId="0" topLeftCell="A4">
      <selection activeCell="A4" sqref="A1:IV65536"/>
    </sheetView>
  </sheetViews>
  <sheetFormatPr defaultColWidth="9.140625" defaultRowHeight="12.75"/>
  <cols>
    <col min="2" max="2" width="28.7109375" style="0" customWidth="1"/>
    <col min="3" max="3" width="18.8515625" style="0" customWidth="1"/>
    <col min="4" max="4" width="4.28125" style="0" customWidth="1"/>
    <col min="6" max="6" width="10.28125" style="0" bestFit="1" customWidth="1"/>
    <col min="7" max="7" width="18.00390625" style="0" customWidth="1"/>
  </cols>
  <sheetData>
    <row r="1" s="23" customFormat="1" ht="12.75"/>
    <row r="2" s="23" customFormat="1" ht="12.75"/>
    <row r="3" s="23" customFormat="1" ht="12.75">
      <c r="B3" s="21" t="s">
        <v>92</v>
      </c>
    </row>
    <row r="4" s="23" customFormat="1" ht="12.75"/>
    <row r="5" s="23" customFormat="1" ht="12.75"/>
    <row r="6" spans="2:4" s="23" customFormat="1" ht="12.75">
      <c r="B6" s="21" t="s">
        <v>81</v>
      </c>
      <c r="C6" s="22"/>
      <c r="D6" s="21"/>
    </row>
    <row r="7" s="23" customFormat="1" ht="12.75">
      <c r="C7" s="27"/>
    </row>
    <row r="8" spans="2:7" s="23" customFormat="1" ht="13.5" thickBot="1">
      <c r="B8" s="21" t="s">
        <v>14</v>
      </c>
      <c r="C8" s="18" t="s">
        <v>29</v>
      </c>
      <c r="D8" s="21" t="s">
        <v>82</v>
      </c>
      <c r="E8" s="75"/>
      <c r="F8" s="241" t="s">
        <v>16</v>
      </c>
      <c r="G8" s="249" t="s">
        <v>539</v>
      </c>
    </row>
    <row r="9" spans="2:7" s="23" customFormat="1" ht="13.5" thickTop="1">
      <c r="B9" s="424" t="s">
        <v>222</v>
      </c>
      <c r="C9" s="425" t="s">
        <v>165</v>
      </c>
      <c r="D9" s="425">
        <v>0</v>
      </c>
      <c r="E9" s="426" t="s">
        <v>224</v>
      </c>
      <c r="F9" s="427">
        <v>69708</v>
      </c>
      <c r="G9" s="429" t="s">
        <v>543</v>
      </c>
    </row>
    <row r="10" spans="2:6" s="23" customFormat="1" ht="12.75">
      <c r="B10" s="428" t="s">
        <v>222</v>
      </c>
      <c r="C10" s="429" t="s">
        <v>165</v>
      </c>
      <c r="D10" s="429">
        <v>0</v>
      </c>
      <c r="E10" s="426" t="s">
        <v>224</v>
      </c>
      <c r="F10" s="427">
        <v>58104</v>
      </c>
    </row>
    <row r="11" spans="2:6" s="23" customFormat="1" ht="12.75">
      <c r="B11" s="428" t="s">
        <v>203</v>
      </c>
      <c r="C11" s="429" t="s">
        <v>165</v>
      </c>
      <c r="D11" s="429">
        <v>0</v>
      </c>
      <c r="E11" s="426" t="s">
        <v>224</v>
      </c>
      <c r="F11" s="427">
        <v>57564</v>
      </c>
    </row>
    <row r="12" spans="1:7" s="23" customFormat="1" ht="12.75">
      <c r="A12" s="59"/>
      <c r="B12" s="109" t="s">
        <v>169</v>
      </c>
      <c r="C12" s="59" t="s">
        <v>165</v>
      </c>
      <c r="D12" s="59">
        <v>0</v>
      </c>
      <c r="E12" s="23" t="s">
        <v>692</v>
      </c>
      <c r="F12" s="411">
        <v>62949</v>
      </c>
      <c r="G12" s="59" t="s">
        <v>609</v>
      </c>
    </row>
    <row r="13" spans="1:7" s="23" customFormat="1" ht="12.75">
      <c r="A13" s="59"/>
      <c r="B13" s="109" t="s">
        <v>169</v>
      </c>
      <c r="C13" s="59" t="s">
        <v>165</v>
      </c>
      <c r="D13" s="59">
        <v>1</v>
      </c>
      <c r="E13" s="23" t="s">
        <v>693</v>
      </c>
      <c r="F13" s="411">
        <v>62949</v>
      </c>
      <c r="G13" s="59" t="s">
        <v>610</v>
      </c>
    </row>
    <row r="14" spans="1:7" s="23" customFormat="1" ht="12.75">
      <c r="A14" s="59"/>
      <c r="B14" s="109" t="s">
        <v>203</v>
      </c>
      <c r="C14" s="59" t="s">
        <v>165</v>
      </c>
      <c r="D14" s="59">
        <v>2</v>
      </c>
      <c r="E14" s="23" t="s">
        <v>667</v>
      </c>
      <c r="F14" s="411">
        <v>58000</v>
      </c>
      <c r="G14" s="59" t="s">
        <v>611</v>
      </c>
    </row>
    <row r="15" spans="1:7" s="23" customFormat="1" ht="12.75">
      <c r="A15" s="59"/>
      <c r="B15" s="109" t="s">
        <v>386</v>
      </c>
      <c r="C15" s="59" t="s">
        <v>389</v>
      </c>
      <c r="D15" s="59">
        <v>3</v>
      </c>
      <c r="E15" s="23" t="s">
        <v>694</v>
      </c>
      <c r="F15" s="411">
        <v>60000</v>
      </c>
      <c r="G15" s="59" t="s">
        <v>618</v>
      </c>
    </row>
    <row r="16" ht="12.75">
      <c r="F16" s="412"/>
    </row>
    <row r="17" spans="1:6" s="23" customFormat="1" ht="12.75">
      <c r="A17" s="101">
        <v>7</v>
      </c>
      <c r="B17" s="21" t="s">
        <v>84</v>
      </c>
      <c r="C17" s="22">
        <v>429274</v>
      </c>
      <c r="F17" s="411"/>
    </row>
    <row r="18" spans="3:6" s="23" customFormat="1" ht="12.75">
      <c r="C18" s="27"/>
      <c r="F18" s="411"/>
    </row>
    <row r="19" spans="3:6" s="23" customFormat="1" ht="12.75">
      <c r="C19" s="27"/>
      <c r="F19" s="411"/>
    </row>
    <row r="20" spans="2:6" s="23" customFormat="1" ht="12.75">
      <c r="B20" s="21" t="s">
        <v>83</v>
      </c>
      <c r="C20" s="22"/>
      <c r="D20" s="21"/>
      <c r="F20" s="411"/>
    </row>
    <row r="21" spans="1:7" s="23" customFormat="1" ht="12.75">
      <c r="A21" s="59"/>
      <c r="B21" s="109" t="s">
        <v>386</v>
      </c>
      <c r="C21" s="59"/>
      <c r="D21" s="59">
        <v>4</v>
      </c>
      <c r="E21" s="23" t="s">
        <v>669</v>
      </c>
      <c r="F21" s="411">
        <v>4836</v>
      </c>
      <c r="G21" s="23" t="s">
        <v>619</v>
      </c>
    </row>
    <row r="22" s="23" customFormat="1" ht="12.75">
      <c r="C22" s="27"/>
    </row>
    <row r="23" s="23" customFormat="1" ht="12.75">
      <c r="C23" s="27"/>
    </row>
    <row r="24" spans="2:3" s="23" customFormat="1" ht="12.75">
      <c r="B24" s="59"/>
      <c r="C24" s="27"/>
    </row>
    <row r="25" spans="2:4" s="23" customFormat="1" ht="12.75">
      <c r="B25" s="21" t="s">
        <v>2</v>
      </c>
      <c r="C25" s="22">
        <v>4836</v>
      </c>
      <c r="D25" s="21"/>
    </row>
    <row r="26" s="23" customFormat="1" ht="12.75">
      <c r="C26" s="27"/>
    </row>
    <row r="27" spans="2:7" s="23" customFormat="1" ht="12.75">
      <c r="B27" s="21" t="s">
        <v>85</v>
      </c>
      <c r="C27" s="22">
        <v>434110</v>
      </c>
      <c r="G27" s="28" t="s">
        <v>546</v>
      </c>
    </row>
    <row r="28" spans="2:3" s="23" customFormat="1" ht="12.75">
      <c r="B28" s="21"/>
      <c r="C28" s="22"/>
    </row>
    <row r="29" spans="2:7" s="23" customFormat="1" ht="12.75">
      <c r="B29" s="21" t="s">
        <v>96</v>
      </c>
      <c r="C29" s="22">
        <v>20038</v>
      </c>
      <c r="D29" s="21"/>
      <c r="G29" s="28" t="s">
        <v>545</v>
      </c>
    </row>
    <row r="30" s="23" customFormat="1" ht="12.75">
      <c r="C30" s="27"/>
    </row>
    <row r="31" spans="2:10" s="23" customFormat="1" ht="12.75">
      <c r="B31" s="21" t="s">
        <v>86</v>
      </c>
      <c r="C31" s="26">
        <v>453120</v>
      </c>
      <c r="G31" s="28" t="s">
        <v>544</v>
      </c>
      <c r="J31" s="23" t="s">
        <v>158</v>
      </c>
    </row>
    <row r="32" spans="2:3" s="23" customFormat="1" ht="12.75">
      <c r="B32" s="21"/>
      <c r="C32" s="26"/>
    </row>
    <row r="33" spans="1:10" s="23" customFormat="1" ht="12.75">
      <c r="A33" s="453"/>
      <c r="B33" s="451" t="s">
        <v>549</v>
      </c>
      <c r="C33" s="461"/>
      <c r="D33" s="453"/>
      <c r="E33" s="453"/>
      <c r="F33" s="453"/>
      <c r="G33" s="453"/>
      <c r="H33" s="453"/>
      <c r="I33" s="453"/>
      <c r="J33" s="453"/>
    </row>
    <row r="34" spans="1:10" s="23" customFormat="1" ht="12.75">
      <c r="A34" s="453"/>
      <c r="B34" s="480" t="s">
        <v>169</v>
      </c>
      <c r="C34" s="456" t="s">
        <v>407</v>
      </c>
      <c r="D34" s="481">
        <v>2</v>
      </c>
      <c r="E34" s="482" t="s">
        <v>500</v>
      </c>
      <c r="F34" s="484">
        <v>130008</v>
      </c>
      <c r="G34" s="453" t="s">
        <v>570</v>
      </c>
      <c r="H34" s="459" t="s">
        <v>409</v>
      </c>
      <c r="I34" s="483"/>
      <c r="J34" s="460"/>
    </row>
    <row r="35" spans="2:10" s="23" customFormat="1" ht="12.75">
      <c r="B35" s="407"/>
      <c r="C35" s="45"/>
      <c r="D35" s="99"/>
      <c r="E35" s="172"/>
      <c r="F35" s="93"/>
      <c r="G35" s="59"/>
      <c r="H35" s="230"/>
      <c r="I35" s="399"/>
      <c r="J35" s="169"/>
    </row>
    <row r="36" spans="2:8" s="23" customFormat="1" ht="12.75">
      <c r="B36" s="6"/>
      <c r="G36" s="3" t="s">
        <v>573</v>
      </c>
      <c r="H36"/>
    </row>
    <row r="37" spans="2:8" s="23" customFormat="1" ht="12.75">
      <c r="B37"/>
      <c r="C37" s="23" t="s">
        <v>612</v>
      </c>
      <c r="G37" s="499">
        <v>248734</v>
      </c>
      <c r="H37" t="s">
        <v>578</v>
      </c>
    </row>
    <row r="38" spans="2:8" s="23" customFormat="1" ht="12.75">
      <c r="B38" s="6"/>
      <c r="C38" s="23" t="s">
        <v>620</v>
      </c>
      <c r="G38" s="502">
        <v>50000</v>
      </c>
      <c r="H38" t="s">
        <v>577</v>
      </c>
    </row>
    <row r="39" spans="7:8" ht="12.75">
      <c r="G39" s="501">
        <v>298734</v>
      </c>
      <c r="H39" t="s">
        <v>572</v>
      </c>
    </row>
    <row r="41" ht="12.75">
      <c r="G41" s="497"/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  <headerFooter alignWithMargins="0">
    <oddFooter>&amp;C&amp;T  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21.140625" style="0" customWidth="1"/>
    <col min="3" max="3" width="6.421875" style="0" customWidth="1"/>
    <col min="4" max="4" width="40.140625" style="0" customWidth="1"/>
    <col min="6" max="6" width="18.28125" style="0" customWidth="1"/>
  </cols>
  <sheetData>
    <row r="3" ht="12.75">
      <c r="B3" s="3" t="s">
        <v>93</v>
      </c>
    </row>
    <row r="5" ht="12.75" hidden="1"/>
    <row r="6" spans="2:4" ht="12.75" hidden="1">
      <c r="B6" s="3" t="s">
        <v>529</v>
      </c>
      <c r="C6" s="4"/>
      <c r="D6" s="3"/>
    </row>
    <row r="7" ht="12.75">
      <c r="C7" s="2"/>
    </row>
    <row r="8" spans="2:7" ht="13.5" thickBot="1">
      <c r="B8" s="74" t="s">
        <v>14</v>
      </c>
      <c r="C8" s="71" t="s">
        <v>29</v>
      </c>
      <c r="D8" s="74" t="s">
        <v>82</v>
      </c>
      <c r="E8" s="241" t="s">
        <v>16</v>
      </c>
      <c r="F8" s="74" t="s">
        <v>539</v>
      </c>
      <c r="G8" s="75"/>
    </row>
    <row r="9" spans="2:3" s="6" customFormat="1" ht="13.5" thickTop="1">
      <c r="B9" s="25"/>
      <c r="C9" s="11"/>
    </row>
    <row r="10" spans="1:3" ht="12.75" hidden="1">
      <c r="A10" s="100">
        <f>COUNTA(C9:C9)</f>
        <v>0</v>
      </c>
      <c r="B10" s="3" t="s">
        <v>84</v>
      </c>
      <c r="C10" s="4"/>
    </row>
    <row r="11" spans="1:3" ht="12.75" hidden="1">
      <c r="A11" s="3"/>
      <c r="B11" s="3" t="s">
        <v>83</v>
      </c>
      <c r="C11" s="4"/>
    </row>
    <row r="12" s="6" customFormat="1" ht="12.75" hidden="1">
      <c r="C12" s="11"/>
    </row>
    <row r="13" spans="2:3" ht="12.75" hidden="1">
      <c r="B13" s="3" t="s">
        <v>85</v>
      </c>
      <c r="C13" s="4"/>
    </row>
    <row r="14" spans="2:3" ht="12.75" hidden="1">
      <c r="B14" s="3"/>
      <c r="C14" s="4"/>
    </row>
    <row r="15" spans="2:3" s="3" customFormat="1" ht="12.75" hidden="1">
      <c r="B15" s="3" t="s">
        <v>96</v>
      </c>
      <c r="C15" s="4">
        <f>'Captured Pool Summary'!E12</f>
        <v>0</v>
      </c>
    </row>
    <row r="16" ht="12.75" hidden="1">
      <c r="C16" s="2"/>
    </row>
    <row r="17" spans="2:3" ht="12.75" hidden="1">
      <c r="B17" s="3" t="s">
        <v>86</v>
      </c>
      <c r="C17" s="26">
        <f>'Captured Pool Summary'!D12</f>
        <v>0</v>
      </c>
    </row>
    <row r="19" spans="1:7" ht="12.75">
      <c r="A19" s="435"/>
      <c r="B19" s="433" t="s">
        <v>550</v>
      </c>
      <c r="C19" s="435"/>
      <c r="D19" s="435"/>
      <c r="E19" s="435"/>
      <c r="F19" s="435"/>
      <c r="G19" s="435"/>
    </row>
    <row r="20" spans="1:7" ht="12.75">
      <c r="A20" s="435"/>
      <c r="B20" s="436" t="s">
        <v>10</v>
      </c>
      <c r="C20" s="470">
        <v>1</v>
      </c>
      <c r="D20" s="436" t="s">
        <v>505</v>
      </c>
      <c r="E20" s="485">
        <v>80000</v>
      </c>
      <c r="F20" s="435" t="s">
        <v>571</v>
      </c>
      <c r="G20" s="486"/>
    </row>
    <row r="21" ht="12.75">
      <c r="B21" s="6" t="s">
        <v>158</v>
      </c>
    </row>
    <row r="23" spans="4:7" ht="12.75">
      <c r="D23" t="s">
        <v>602</v>
      </c>
      <c r="F23" s="94">
        <v>10000</v>
      </c>
      <c r="G23" t="s">
        <v>613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  <headerFooter alignWithMargins="0">
    <oddFooter>&amp;C&amp;T  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1"/>
  <sheetViews>
    <sheetView zoomScalePageLayoutView="0" workbookViewId="0" topLeftCell="A7">
      <selection activeCell="B27" sqref="B27:B31"/>
    </sheetView>
  </sheetViews>
  <sheetFormatPr defaultColWidth="9.140625" defaultRowHeight="12.75"/>
  <cols>
    <col min="2" max="2" width="29.421875" style="0" bestFit="1" customWidth="1"/>
    <col min="3" max="3" width="9.28125" style="0" bestFit="1" customWidth="1"/>
    <col min="4" max="4" width="18.57421875" style="0" customWidth="1"/>
    <col min="5" max="5" width="18.57421875" style="0" bestFit="1" customWidth="1"/>
  </cols>
  <sheetData>
    <row r="4" ht="12.75">
      <c r="B4" s="3" t="s">
        <v>137</v>
      </c>
    </row>
    <row r="7" spans="2:5" ht="12.75">
      <c r="B7" s="3" t="s">
        <v>81</v>
      </c>
      <c r="C7" s="4"/>
      <c r="D7" s="4"/>
      <c r="E7" s="3"/>
    </row>
    <row r="8" spans="3:4" ht="12.75">
      <c r="C8" s="2"/>
      <c r="D8" s="2"/>
    </row>
    <row r="9" spans="2:5" ht="12.75">
      <c r="B9" s="3"/>
      <c r="C9" s="5" t="s">
        <v>16</v>
      </c>
      <c r="D9" s="17" t="s">
        <v>29</v>
      </c>
      <c r="E9" s="3" t="s">
        <v>82</v>
      </c>
    </row>
    <row r="10" spans="2:5" ht="12.75">
      <c r="B10" s="3"/>
      <c r="C10" s="5"/>
      <c r="D10" s="17"/>
      <c r="E10" s="6"/>
    </row>
    <row r="11" spans="1:4" ht="12.75">
      <c r="A11" s="100">
        <f>COUNTA(D10)</f>
        <v>0</v>
      </c>
      <c r="B11" s="3" t="s">
        <v>84</v>
      </c>
      <c r="C11" s="2"/>
      <c r="D11" s="4">
        <f>SUM(C10)</f>
        <v>0</v>
      </c>
    </row>
    <row r="12" spans="2:4" ht="12.75">
      <c r="B12" s="3"/>
      <c r="C12" s="2"/>
      <c r="D12" s="4"/>
    </row>
    <row r="13" spans="2:4" ht="12.75">
      <c r="B13" s="3"/>
      <c r="C13" s="2"/>
      <c r="D13" s="4"/>
    </row>
    <row r="14" spans="2:4" ht="12.75">
      <c r="B14" s="3" t="s">
        <v>83</v>
      </c>
      <c r="C14" s="2"/>
      <c r="D14" s="4"/>
    </row>
    <row r="15" spans="2:5" ht="12.75">
      <c r="B15" s="6" t="s">
        <v>26</v>
      </c>
      <c r="C15" s="11">
        <v>0</v>
      </c>
      <c r="D15" s="11"/>
      <c r="E15" s="6"/>
    </row>
    <row r="16" spans="2:5" ht="12.75">
      <c r="B16" s="6" t="s">
        <v>3</v>
      </c>
      <c r="C16" s="11">
        <v>0</v>
      </c>
      <c r="D16" s="11"/>
      <c r="E16" s="6"/>
    </row>
    <row r="17" spans="2:5" ht="12.75">
      <c r="B17" s="6" t="s">
        <v>106</v>
      </c>
      <c r="C17" s="11">
        <v>0</v>
      </c>
      <c r="D17" s="11"/>
      <c r="E17" s="6"/>
    </row>
    <row r="18" spans="2:5" ht="12.75">
      <c r="B18" s="6" t="s">
        <v>90</v>
      </c>
      <c r="C18" s="11">
        <v>0</v>
      </c>
      <c r="D18" s="11"/>
      <c r="E18" s="6"/>
    </row>
    <row r="19" spans="2:5" ht="12.75">
      <c r="B19" s="3" t="s">
        <v>2</v>
      </c>
      <c r="C19" s="4">
        <f>SUM(C15:C18)</f>
        <v>0</v>
      </c>
      <c r="D19" s="11"/>
      <c r="E19" s="6"/>
    </row>
    <row r="20" spans="3:4" ht="12.75">
      <c r="C20" s="2"/>
      <c r="D20" s="2"/>
    </row>
    <row r="21" spans="2:4" ht="12.75">
      <c r="B21" s="3" t="s">
        <v>85</v>
      </c>
      <c r="C21" s="2"/>
      <c r="D21" s="4">
        <f>D11+C19</f>
        <v>0</v>
      </c>
    </row>
    <row r="22" spans="2:4" ht="12.75">
      <c r="B22" s="3"/>
      <c r="C22" s="2"/>
      <c r="D22" s="4"/>
    </row>
    <row r="23" spans="2:5" ht="12.75">
      <c r="B23" s="3" t="s">
        <v>96</v>
      </c>
      <c r="C23" s="4"/>
      <c r="D23" s="4">
        <f>'Captured Pool Summary'!E14</f>
        <v>0</v>
      </c>
      <c r="E23" s="3"/>
    </row>
    <row r="24" spans="3:4" ht="12.75">
      <c r="C24" s="2"/>
      <c r="D24" s="2"/>
    </row>
    <row r="25" spans="2:4" ht="12.75">
      <c r="B25" s="3" t="s">
        <v>86</v>
      </c>
      <c r="C25" s="2"/>
      <c r="D25" s="26">
        <f>'Captured Pool Summary'!E14</f>
        <v>0</v>
      </c>
    </row>
    <row r="27" ht="12.75">
      <c r="B27" s="6" t="s">
        <v>549</v>
      </c>
    </row>
    <row r="29" ht="12.75">
      <c r="B29" s="6" t="s">
        <v>547</v>
      </c>
    </row>
    <row r="31" ht="12.75">
      <c r="B31" s="6" t="s">
        <v>548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34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2" max="2" width="31.140625" style="0" customWidth="1"/>
    <col min="3" max="3" width="17.7109375" style="0" customWidth="1"/>
    <col min="4" max="4" width="4.00390625" style="0" customWidth="1"/>
    <col min="6" max="6" width="10.28125" style="0" bestFit="1" customWidth="1"/>
    <col min="7" max="7" width="13.28125" style="0" customWidth="1"/>
  </cols>
  <sheetData>
    <row r="4" ht="12.75">
      <c r="B4" s="3" t="s">
        <v>138</v>
      </c>
    </row>
    <row r="7" spans="2:4" ht="12.75">
      <c r="B7" s="3" t="s">
        <v>81</v>
      </c>
      <c r="C7" s="4"/>
      <c r="D7" s="3"/>
    </row>
    <row r="8" ht="12.75">
      <c r="C8" s="2"/>
    </row>
    <row r="9" spans="2:7" ht="13.5" thickBot="1">
      <c r="B9" s="74" t="s">
        <v>14</v>
      </c>
      <c r="C9" s="71" t="s">
        <v>29</v>
      </c>
      <c r="D9" s="74" t="s">
        <v>82</v>
      </c>
      <c r="E9" s="75"/>
      <c r="F9" s="241" t="s">
        <v>16</v>
      </c>
      <c r="G9" s="74" t="s">
        <v>574</v>
      </c>
    </row>
    <row r="10" spans="2:7" ht="13.5" thickTop="1">
      <c r="B10" s="6" t="s">
        <v>419</v>
      </c>
      <c r="C10" s="202" t="s">
        <v>420</v>
      </c>
      <c r="D10" s="202">
        <v>1</v>
      </c>
      <c r="E10" t="s">
        <v>503</v>
      </c>
      <c r="F10" s="412">
        <v>50004</v>
      </c>
      <c r="G10" t="s">
        <v>623</v>
      </c>
    </row>
    <row r="11" ht="12.75">
      <c r="B11" s="6"/>
    </row>
    <row r="12" spans="2:4" ht="12.75">
      <c r="B12" s="6"/>
      <c r="C12" s="202"/>
      <c r="D12" s="59"/>
    </row>
    <row r="13" spans="1:4" ht="12.75">
      <c r="A13" s="100"/>
      <c r="B13" s="3" t="s">
        <v>84</v>
      </c>
      <c r="C13" s="4">
        <v>50004</v>
      </c>
      <c r="D13" s="6"/>
    </row>
    <row r="14" spans="2:3" ht="12.75">
      <c r="B14" s="3"/>
      <c r="C14" s="4"/>
    </row>
    <row r="15" spans="2:3" ht="12.75">
      <c r="B15" s="3" t="s">
        <v>83</v>
      </c>
      <c r="C15" s="4"/>
    </row>
    <row r="16" spans="2:4" ht="12.75">
      <c r="B16" s="6"/>
      <c r="C16" s="202"/>
      <c r="D16" s="59"/>
    </row>
    <row r="17" spans="2:4" ht="12.75">
      <c r="B17" s="3" t="s">
        <v>2</v>
      </c>
      <c r="C17" s="4">
        <v>0</v>
      </c>
      <c r="D17" s="6"/>
    </row>
    <row r="18" ht="12.75">
      <c r="C18" s="2"/>
    </row>
    <row r="19" spans="2:3" ht="12.75">
      <c r="B19" s="3" t="s">
        <v>85</v>
      </c>
      <c r="C19" s="4">
        <v>50004</v>
      </c>
    </row>
    <row r="20" spans="2:3" ht="12.75">
      <c r="B20" s="3"/>
      <c r="C20" s="4"/>
    </row>
    <row r="21" spans="2:5" ht="12.75">
      <c r="B21" s="3" t="s">
        <v>96</v>
      </c>
      <c r="C21" s="4">
        <v>2851</v>
      </c>
      <c r="D21" s="3"/>
      <c r="E21" s="6" t="s">
        <v>579</v>
      </c>
    </row>
    <row r="22" ht="12.75">
      <c r="C22" s="2"/>
    </row>
    <row r="23" spans="2:5" ht="12.75">
      <c r="B23" s="3" t="s">
        <v>86</v>
      </c>
      <c r="C23" s="26">
        <v>57036</v>
      </c>
      <c r="E23" s="6" t="s">
        <v>580</v>
      </c>
    </row>
    <row r="25" ht="12.75">
      <c r="B25" s="6" t="s">
        <v>549</v>
      </c>
    </row>
    <row r="27" ht="12.75">
      <c r="B27" s="6" t="s">
        <v>547</v>
      </c>
    </row>
    <row r="29" ht="12.75">
      <c r="B29" s="6" t="s">
        <v>548</v>
      </c>
    </row>
    <row r="31" ht="12.75">
      <c r="G31" s="6" t="s">
        <v>575</v>
      </c>
    </row>
    <row r="32" spans="3:8" ht="12.75">
      <c r="C32" t="s">
        <v>622</v>
      </c>
      <c r="G32" s="499">
        <v>50004</v>
      </c>
      <c r="H32" t="s">
        <v>578</v>
      </c>
    </row>
    <row r="33" spans="3:8" ht="12.75">
      <c r="C33" t="s">
        <v>621</v>
      </c>
      <c r="G33" s="500">
        <v>10000</v>
      </c>
      <c r="H33" s="6" t="s">
        <v>588</v>
      </c>
    </row>
    <row r="34" spans="7:8" ht="12.75">
      <c r="G34" s="501">
        <v>60004</v>
      </c>
      <c r="H34" t="s">
        <v>572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2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31.00390625" style="0" customWidth="1"/>
    <col min="3" max="3" width="12.28125" style="2" customWidth="1"/>
    <col min="4" max="4" width="27.421875" style="0" customWidth="1"/>
  </cols>
  <sheetData>
    <row r="3" spans="2:3" s="23" customFormat="1" ht="12.75">
      <c r="B3" s="21" t="s">
        <v>97</v>
      </c>
      <c r="C3" s="27"/>
    </row>
    <row r="4" s="6" customFormat="1" ht="12.75">
      <c r="C4" s="29"/>
    </row>
    <row r="5" spans="1:3" s="6" customFormat="1" ht="13.5" thickBot="1">
      <c r="A5" s="100"/>
      <c r="B5" s="3" t="s">
        <v>176</v>
      </c>
      <c r="C5" s="29"/>
    </row>
    <row r="6" spans="1:4" s="6" customFormat="1" ht="13.5" thickTop="1">
      <c r="A6" s="100"/>
      <c r="B6" s="79"/>
      <c r="C6" s="85"/>
      <c r="D6" s="79"/>
    </row>
    <row r="7" spans="2:4" s="3" customFormat="1" ht="12.75">
      <c r="B7" s="59"/>
      <c r="C7" s="150"/>
      <c r="D7" s="59"/>
    </row>
    <row r="8" spans="2:3" s="3" customFormat="1" ht="12.75">
      <c r="B8" s="6" t="s">
        <v>134</v>
      </c>
      <c r="C8" s="11">
        <v>0</v>
      </c>
    </row>
    <row r="9" s="3" customFormat="1" ht="12.75">
      <c r="C9" s="4"/>
    </row>
    <row r="10" spans="1:3" s="3" customFormat="1" ht="12.75">
      <c r="A10" s="100">
        <f>COUNT(C6:C7)-1</f>
        <v>-1</v>
      </c>
      <c r="B10" s="3" t="s">
        <v>135</v>
      </c>
      <c r="C10" s="87">
        <f>SUBTOTAL(9,C6:C7)</f>
        <v>0</v>
      </c>
    </row>
    <row r="11" s="3" customFormat="1" ht="12.75">
      <c r="C11" s="4"/>
    </row>
    <row r="12" spans="1:3" s="6" customFormat="1" ht="12.75">
      <c r="A12" s="3"/>
      <c r="B12" s="3"/>
      <c r="C12" s="4"/>
    </row>
    <row r="13" spans="1:3" s="6" customFormat="1" ht="12.75">
      <c r="A13" s="3"/>
      <c r="B13" s="3" t="s">
        <v>86</v>
      </c>
      <c r="C13" s="44">
        <f>'Captured Pool Summary'!D13</f>
        <v>0</v>
      </c>
    </row>
    <row r="14" spans="2:3" s="6" customFormat="1" ht="12.75">
      <c r="B14" s="3"/>
      <c r="C14" s="44"/>
    </row>
    <row r="15" ht="12.75">
      <c r="C15" s="43"/>
    </row>
    <row r="16" spans="2:3" s="3" customFormat="1" ht="12.75">
      <c r="B16" s="3" t="s">
        <v>96</v>
      </c>
      <c r="C16" s="4"/>
    </row>
    <row r="17" spans="2:3" s="3" customFormat="1" ht="12.75">
      <c r="B17" s="6" t="s">
        <v>143</v>
      </c>
      <c r="C17" s="11">
        <f>'Captured Pool Summary'!E18</f>
        <v>309981</v>
      </c>
    </row>
    <row r="18" spans="2:3" s="3" customFormat="1" ht="12.75">
      <c r="B18" s="6" t="s">
        <v>164</v>
      </c>
      <c r="C18" s="110">
        <v>0</v>
      </c>
    </row>
    <row r="19" spans="2:3" s="3" customFormat="1" ht="12.75">
      <c r="B19" s="6" t="s">
        <v>144</v>
      </c>
      <c r="C19" s="156">
        <v>-160890</v>
      </c>
    </row>
    <row r="20" spans="2:3" s="3" customFormat="1" ht="12.75">
      <c r="B20" s="3" t="s">
        <v>100</v>
      </c>
      <c r="C20" s="87">
        <f>SUBTOTAL(9,C17:C19)</f>
        <v>149091</v>
      </c>
    </row>
    <row r="21" s="3" customFormat="1" ht="12.75">
      <c r="C21" s="4"/>
    </row>
    <row r="22" spans="2:3" s="3" customFormat="1" ht="12.75">
      <c r="B22" s="3" t="s">
        <v>85</v>
      </c>
      <c r="C22" s="4">
        <f>SUBTOTAL(9,C4:C21)</f>
        <v>149091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&amp;C&amp;T  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E1">
      <pane ySplit="5" topLeftCell="A48" activePane="bottomLeft" state="frozen"/>
      <selection pane="topLeft" activeCell="A1" sqref="A1"/>
      <selection pane="bottomLeft" activeCell="K70" sqref="K70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12.8515625" style="209" hidden="1" customWidth="1"/>
    <col min="4" max="4" width="22.57421875" style="0" customWidth="1"/>
    <col min="5" max="5" width="6.8515625" style="12" bestFit="1" customWidth="1"/>
    <col min="6" max="6" width="44.28125" style="0" customWidth="1"/>
    <col min="7" max="8" width="12.140625" style="209" customWidth="1"/>
    <col min="9" max="9" width="12.140625" style="210" customWidth="1"/>
    <col min="10" max="10" width="16.57421875" style="104" customWidth="1"/>
    <col min="11" max="11" width="9.7109375" style="104" bestFit="1" customWidth="1"/>
  </cols>
  <sheetData>
    <row r="1" spans="1:11" s="3" customFormat="1" ht="15.75">
      <c r="A1" s="78"/>
      <c r="B1" s="506" t="s">
        <v>190</v>
      </c>
      <c r="C1" s="507"/>
      <c r="D1" s="507"/>
      <c r="E1" s="507"/>
      <c r="F1" s="507"/>
      <c r="G1" s="507"/>
      <c r="H1" s="507"/>
      <c r="I1" s="507"/>
      <c r="J1" s="507"/>
      <c r="K1" s="154"/>
    </row>
    <row r="2" spans="1:6" ht="15.75" thickBot="1">
      <c r="A2" s="15"/>
      <c r="B2" s="16"/>
      <c r="C2" s="208"/>
      <c r="D2" s="16"/>
      <c r="E2" s="16"/>
      <c r="F2" s="16" t="s">
        <v>178</v>
      </c>
    </row>
    <row r="3" spans="1:10" ht="13.5" thickTop="1">
      <c r="A3" s="65"/>
      <c r="B3" s="66"/>
      <c r="C3" s="67" t="s">
        <v>67</v>
      </c>
      <c r="D3" s="66"/>
      <c r="E3" s="68"/>
      <c r="F3" s="66"/>
      <c r="G3" s="211"/>
      <c r="H3" s="211"/>
      <c r="I3" s="212"/>
      <c r="J3" s="165"/>
    </row>
    <row r="4" spans="1:10" ht="12.75">
      <c r="A4" s="69"/>
      <c r="B4" s="23"/>
      <c r="C4" s="18" t="s">
        <v>16</v>
      </c>
      <c r="D4" s="23"/>
      <c r="E4" s="24"/>
      <c r="F4" s="23"/>
      <c r="G4" s="18" t="s">
        <v>115</v>
      </c>
      <c r="H4" s="18" t="s">
        <v>159</v>
      </c>
      <c r="I4" s="159" t="s">
        <v>160</v>
      </c>
      <c r="J4" s="166" t="s">
        <v>160</v>
      </c>
    </row>
    <row r="5" spans="1:10" ht="13.5" thickBot="1">
      <c r="A5" s="70"/>
      <c r="B5" s="19" t="s">
        <v>14</v>
      </c>
      <c r="C5" s="20" t="s">
        <v>68</v>
      </c>
      <c r="D5" s="19" t="s">
        <v>29</v>
      </c>
      <c r="E5" s="19" t="s">
        <v>69</v>
      </c>
      <c r="F5" s="19" t="s">
        <v>66</v>
      </c>
      <c r="G5" s="71" t="s">
        <v>16</v>
      </c>
      <c r="H5" s="71" t="s">
        <v>116</v>
      </c>
      <c r="I5" s="159"/>
      <c r="J5" s="167" t="s">
        <v>116</v>
      </c>
    </row>
    <row r="6" spans="1:10" ht="13.5" thickTop="1">
      <c r="A6" s="72" t="s">
        <v>118</v>
      </c>
      <c r="B6" s="73"/>
      <c r="C6" s="211"/>
      <c r="D6" s="73"/>
      <c r="E6" s="68"/>
      <c r="F6" s="73"/>
      <c r="G6" s="211"/>
      <c r="H6" s="211"/>
      <c r="I6" s="212"/>
      <c r="J6" s="168">
        <f>I6</f>
        <v>0</v>
      </c>
    </row>
    <row r="7" spans="1:11" s="349" customFormat="1" ht="12.75">
      <c r="A7" s="341"/>
      <c r="B7" s="342"/>
      <c r="C7" s="343"/>
      <c r="D7" s="341"/>
      <c r="E7" s="344"/>
      <c r="F7" s="345"/>
      <c r="G7" s="346"/>
      <c r="H7" s="343"/>
      <c r="I7" s="347"/>
      <c r="J7" s="348">
        <f>J6</f>
        <v>0</v>
      </c>
      <c r="K7" s="383"/>
    </row>
    <row r="8" spans="1:10" ht="13.5" thickBot="1">
      <c r="A8" s="75"/>
      <c r="B8" s="74"/>
      <c r="C8" s="201" t="s">
        <v>171</v>
      </c>
      <c r="D8" s="75"/>
      <c r="E8" s="76"/>
      <c r="F8" s="75"/>
      <c r="G8" s="219"/>
      <c r="H8" s="219"/>
      <c r="I8" s="220"/>
      <c r="J8" s="170"/>
    </row>
    <row r="9" spans="1:11" s="93" customFormat="1" ht="13.5" thickTop="1">
      <c r="A9" s="81" t="s">
        <v>5</v>
      </c>
      <c r="B9" s="59"/>
      <c r="C9" s="215"/>
      <c r="D9" s="59"/>
      <c r="E9" s="83"/>
      <c r="F9" s="59"/>
      <c r="G9" s="215"/>
      <c r="H9" s="215"/>
      <c r="I9" s="216"/>
      <c r="J9" s="169">
        <v>0</v>
      </c>
      <c r="K9" s="228"/>
    </row>
    <row r="10" spans="1:13" s="324" customFormat="1" ht="12.75">
      <c r="A10" s="315"/>
      <c r="B10" s="316" t="s">
        <v>266</v>
      </c>
      <c r="C10" s="317"/>
      <c r="D10" s="318" t="s">
        <v>165</v>
      </c>
      <c r="E10" s="319">
        <v>2</v>
      </c>
      <c r="F10" s="318" t="s">
        <v>278</v>
      </c>
      <c r="G10" s="317">
        <v>55492</v>
      </c>
      <c r="H10" s="317">
        <f aca="true" t="shared" si="0" ref="H10:H15">H9+G10</f>
        <v>55492</v>
      </c>
      <c r="I10" s="317">
        <v>55492</v>
      </c>
      <c r="J10" s="320">
        <f aca="true" t="shared" si="1" ref="J10:J15">J9+I10</f>
        <v>55492</v>
      </c>
      <c r="K10" s="321" t="s">
        <v>267</v>
      </c>
      <c r="L10" s="322"/>
      <c r="M10" s="323"/>
    </row>
    <row r="11" spans="1:13" s="324" customFormat="1" ht="12.75">
      <c r="A11" s="315"/>
      <c r="B11" s="316" t="s">
        <v>270</v>
      </c>
      <c r="C11" s="317"/>
      <c r="D11" s="318" t="s">
        <v>165</v>
      </c>
      <c r="E11" s="319">
        <v>3</v>
      </c>
      <c r="F11" s="318" t="s">
        <v>277</v>
      </c>
      <c r="G11" s="317">
        <v>53353</v>
      </c>
      <c r="H11" s="317">
        <f t="shared" si="0"/>
        <v>108845</v>
      </c>
      <c r="I11" s="317">
        <v>53353</v>
      </c>
      <c r="J11" s="320">
        <f t="shared" si="1"/>
        <v>108845</v>
      </c>
      <c r="K11" s="321" t="s">
        <v>271</v>
      </c>
      <c r="L11" s="322"/>
      <c r="M11" s="323"/>
    </row>
    <row r="12" spans="1:13" s="324" customFormat="1" ht="12.75">
      <c r="A12" s="315"/>
      <c r="B12" s="316" t="s">
        <v>201</v>
      </c>
      <c r="C12" s="317"/>
      <c r="D12" s="318" t="s">
        <v>165</v>
      </c>
      <c r="E12" s="319">
        <v>5</v>
      </c>
      <c r="F12" s="318" t="s">
        <v>276</v>
      </c>
      <c r="G12" s="317">
        <v>63000</v>
      </c>
      <c r="H12" s="317">
        <f t="shared" si="0"/>
        <v>171845</v>
      </c>
      <c r="I12" s="317"/>
      <c r="J12" s="320">
        <f t="shared" si="1"/>
        <v>108845</v>
      </c>
      <c r="K12" s="321" t="s">
        <v>273</v>
      </c>
      <c r="L12" s="322"/>
      <c r="M12" s="323"/>
    </row>
    <row r="13" spans="1:13" s="324" customFormat="1" ht="12.75">
      <c r="A13" s="315"/>
      <c r="B13" s="316" t="s">
        <v>196</v>
      </c>
      <c r="C13" s="317"/>
      <c r="D13" s="318" t="s">
        <v>165</v>
      </c>
      <c r="E13" s="319">
        <v>8</v>
      </c>
      <c r="F13" s="318" t="s">
        <v>282</v>
      </c>
      <c r="G13" s="317">
        <v>48096</v>
      </c>
      <c r="H13" s="317">
        <f t="shared" si="0"/>
        <v>219941</v>
      </c>
      <c r="I13" s="317"/>
      <c r="J13" s="320">
        <f t="shared" si="1"/>
        <v>108845</v>
      </c>
      <c r="K13" s="321" t="s">
        <v>283</v>
      </c>
      <c r="L13" s="322"/>
      <c r="M13" s="323"/>
    </row>
    <row r="14" spans="1:13" s="324" customFormat="1" ht="12.75">
      <c r="A14" s="315"/>
      <c r="B14" s="316"/>
      <c r="C14" s="317"/>
      <c r="D14" s="318"/>
      <c r="E14" s="319"/>
      <c r="F14" s="318" t="s">
        <v>250</v>
      </c>
      <c r="G14" s="317">
        <f>Requests!I57</f>
        <v>62110</v>
      </c>
      <c r="H14" s="317">
        <f t="shared" si="0"/>
        <v>282051</v>
      </c>
      <c r="I14" s="317">
        <f>G14</f>
        <v>62110</v>
      </c>
      <c r="J14" s="320">
        <f t="shared" si="1"/>
        <v>170955</v>
      </c>
      <c r="K14" s="321"/>
      <c r="L14" s="322"/>
      <c r="M14" s="323"/>
    </row>
    <row r="15" spans="1:13" s="324" customFormat="1" ht="12.75">
      <c r="A15" s="315"/>
      <c r="B15" s="316" t="s">
        <v>168</v>
      </c>
      <c r="C15" s="317"/>
      <c r="D15" s="318" t="s">
        <v>165</v>
      </c>
      <c r="E15" s="319">
        <v>9</v>
      </c>
      <c r="F15" s="318" t="s">
        <v>284</v>
      </c>
      <c r="G15" s="317">
        <v>47500</v>
      </c>
      <c r="H15" s="317">
        <f t="shared" si="0"/>
        <v>329551</v>
      </c>
      <c r="I15" s="317">
        <v>47500</v>
      </c>
      <c r="J15" s="320">
        <f t="shared" si="1"/>
        <v>218455</v>
      </c>
      <c r="K15" s="321" t="s">
        <v>285</v>
      </c>
      <c r="L15" s="322"/>
      <c r="M15" s="323"/>
    </row>
    <row r="16" spans="1:11" s="349" customFormat="1" ht="13.5" thickBot="1">
      <c r="A16" s="350"/>
      <c r="B16" s="351"/>
      <c r="C16" s="352"/>
      <c r="D16" s="350"/>
      <c r="E16" s="353">
        <v>5</v>
      </c>
      <c r="F16" s="350"/>
      <c r="G16" s="354"/>
      <c r="H16" s="354">
        <f>H15</f>
        <v>329551</v>
      </c>
      <c r="I16" s="355"/>
      <c r="J16" s="356">
        <f>J15</f>
        <v>218455</v>
      </c>
      <c r="K16" s="383">
        <v>0</v>
      </c>
    </row>
    <row r="17" spans="1:10" ht="13.5" thickTop="1">
      <c r="A17" s="72" t="s">
        <v>119</v>
      </c>
      <c r="B17" s="73"/>
      <c r="C17" s="211"/>
      <c r="D17" s="73"/>
      <c r="E17" s="68"/>
      <c r="F17" s="73"/>
      <c r="G17" s="211"/>
      <c r="H17" s="211"/>
      <c r="I17" s="212"/>
      <c r="J17" s="168">
        <f>I17</f>
        <v>0</v>
      </c>
    </row>
    <row r="18" spans="1:13" s="324" customFormat="1" ht="12.75">
      <c r="A18" s="315"/>
      <c r="B18" s="318" t="s">
        <v>313</v>
      </c>
      <c r="C18" s="317"/>
      <c r="D18" s="318" t="s">
        <v>165</v>
      </c>
      <c r="E18" s="319">
        <v>1</v>
      </c>
      <c r="F18" s="318" t="s">
        <v>325</v>
      </c>
      <c r="G18" s="317">
        <v>101000</v>
      </c>
      <c r="H18" s="317">
        <v>101000</v>
      </c>
      <c r="I18" s="325">
        <v>101000</v>
      </c>
      <c r="J18" s="320">
        <f>J17+I18</f>
        <v>101000</v>
      </c>
      <c r="K18" s="323"/>
      <c r="L18" s="322"/>
      <c r="M18" s="323"/>
    </row>
    <row r="19" spans="1:13" s="324" customFormat="1" ht="12.75">
      <c r="A19" s="315"/>
      <c r="B19" s="318" t="s">
        <v>173</v>
      </c>
      <c r="C19" s="317"/>
      <c r="D19" s="318" t="s">
        <v>165</v>
      </c>
      <c r="E19" s="319">
        <v>2</v>
      </c>
      <c r="F19" s="318" t="s">
        <v>326</v>
      </c>
      <c r="G19" s="317">
        <v>85000</v>
      </c>
      <c r="H19" s="317">
        <f>H18+G19</f>
        <v>186000</v>
      </c>
      <c r="I19" s="325">
        <f>Requests!G88</f>
        <v>85000</v>
      </c>
      <c r="J19" s="320">
        <f>J18+I19</f>
        <v>186000</v>
      </c>
      <c r="K19" s="323"/>
      <c r="L19" s="322"/>
      <c r="M19" s="323"/>
    </row>
    <row r="20" spans="1:13" s="324" customFormat="1" ht="12.75">
      <c r="A20" s="315"/>
      <c r="B20" s="318" t="s">
        <v>17</v>
      </c>
      <c r="C20" s="317"/>
      <c r="D20" s="318" t="s">
        <v>165</v>
      </c>
      <c r="E20" s="319">
        <v>3</v>
      </c>
      <c r="F20" s="318" t="s">
        <v>327</v>
      </c>
      <c r="G20" s="317">
        <v>111000</v>
      </c>
      <c r="H20" s="317">
        <f>H19+G20</f>
        <v>297000</v>
      </c>
      <c r="I20" s="325"/>
      <c r="J20" s="320">
        <f>J19+I20</f>
        <v>186000</v>
      </c>
      <c r="K20" s="323"/>
      <c r="L20" s="322"/>
      <c r="M20" s="323"/>
    </row>
    <row r="21" spans="2:12" s="324" customFormat="1" ht="12.75">
      <c r="B21" s="318" t="s">
        <v>17</v>
      </c>
      <c r="C21" s="326"/>
      <c r="D21" s="318" t="s">
        <v>165</v>
      </c>
      <c r="E21" s="327">
        <v>5</v>
      </c>
      <c r="F21" s="318" t="s">
        <v>328</v>
      </c>
      <c r="G21" s="326">
        <v>75370</v>
      </c>
      <c r="H21" s="317">
        <f>H20+G21</f>
        <v>372370</v>
      </c>
      <c r="I21" s="328"/>
      <c r="J21" s="320">
        <f>J20+I21</f>
        <v>186000</v>
      </c>
      <c r="K21" s="323" t="s">
        <v>316</v>
      </c>
      <c r="L21" s="322"/>
    </row>
    <row r="22" spans="1:13" s="324" customFormat="1" ht="12.75">
      <c r="A22" s="315"/>
      <c r="B22" s="318" t="s">
        <v>313</v>
      </c>
      <c r="C22" s="317"/>
      <c r="D22" s="318" t="s">
        <v>165</v>
      </c>
      <c r="E22" s="319">
        <v>6</v>
      </c>
      <c r="F22" s="318" t="s">
        <v>329</v>
      </c>
      <c r="G22" s="317">
        <v>175000</v>
      </c>
      <c r="H22" s="317">
        <f>H21+G22</f>
        <v>547370</v>
      </c>
      <c r="I22" s="325"/>
      <c r="J22" s="320">
        <f>J21+I22</f>
        <v>186000</v>
      </c>
      <c r="K22" s="323" t="s">
        <v>317</v>
      </c>
      <c r="L22" s="322"/>
      <c r="M22" s="323"/>
    </row>
    <row r="23" spans="1:11" s="184" customFormat="1" ht="12.75">
      <c r="A23" s="177"/>
      <c r="B23" s="178" t="s">
        <v>72</v>
      </c>
      <c r="C23" s="179">
        <f>SUM(C17:C22)</f>
        <v>0</v>
      </c>
      <c r="D23" s="177"/>
      <c r="E23" s="180">
        <f>COUNT(E18:E22)</f>
        <v>5</v>
      </c>
      <c r="F23" s="181"/>
      <c r="G23" s="217"/>
      <c r="H23" s="217">
        <f>H22</f>
        <v>547370</v>
      </c>
      <c r="I23" s="218"/>
      <c r="J23" s="181">
        <f>J22</f>
        <v>186000</v>
      </c>
      <c r="K23" s="229">
        <v>100000</v>
      </c>
    </row>
    <row r="24" spans="1:10" ht="13.5" thickBot="1">
      <c r="A24" s="75"/>
      <c r="B24" s="74"/>
      <c r="C24" s="20"/>
      <c r="D24" s="75"/>
      <c r="E24" s="76"/>
      <c r="F24" s="75"/>
      <c r="G24" s="219"/>
      <c r="H24" s="219"/>
      <c r="I24" s="220"/>
      <c r="J24" s="170"/>
    </row>
    <row r="25" spans="1:10" ht="13.5" thickTop="1">
      <c r="A25" s="72" t="s">
        <v>120</v>
      </c>
      <c r="B25" s="73"/>
      <c r="C25" s="211">
        <v>-55908</v>
      </c>
      <c r="D25" s="73"/>
      <c r="E25" s="68"/>
      <c r="F25" s="73"/>
      <c r="G25" s="211"/>
      <c r="H25" s="211"/>
      <c r="I25" s="214"/>
      <c r="J25" s="168"/>
    </row>
    <row r="26" spans="1:13" s="324" customFormat="1" ht="12.75">
      <c r="A26" s="315"/>
      <c r="B26" s="318" t="s">
        <v>333</v>
      </c>
      <c r="C26" s="317"/>
      <c r="D26" s="318" t="s">
        <v>331</v>
      </c>
      <c r="E26" s="319">
        <v>2</v>
      </c>
      <c r="F26" s="318" t="s">
        <v>342</v>
      </c>
      <c r="G26" s="317">
        <v>70692</v>
      </c>
      <c r="H26" s="317">
        <v>70692</v>
      </c>
      <c r="I26" s="317"/>
      <c r="J26" s="320">
        <f>J25+I26</f>
        <v>0</v>
      </c>
      <c r="K26" s="321" t="s">
        <v>332</v>
      </c>
      <c r="L26" s="322"/>
      <c r="M26" s="323"/>
    </row>
    <row r="27" spans="1:13" s="324" customFormat="1" ht="12.75">
      <c r="A27" s="315"/>
      <c r="B27" s="318" t="s">
        <v>170</v>
      </c>
      <c r="C27" s="317"/>
      <c r="D27" s="318" t="s">
        <v>165</v>
      </c>
      <c r="E27" s="319">
        <v>5</v>
      </c>
      <c r="F27" s="318" t="s">
        <v>343</v>
      </c>
      <c r="G27" s="317">
        <v>57603</v>
      </c>
      <c r="H27" s="317">
        <f>H26+G27</f>
        <v>128295</v>
      </c>
      <c r="I27" s="325"/>
      <c r="J27" s="320">
        <f>J26+I27</f>
        <v>0</v>
      </c>
      <c r="K27" s="321" t="s">
        <v>332</v>
      </c>
      <c r="L27" s="322"/>
      <c r="M27" s="323"/>
    </row>
    <row r="28" spans="1:13" s="324" customFormat="1" ht="12.75">
      <c r="A28" s="315"/>
      <c r="B28" s="318" t="s">
        <v>336</v>
      </c>
      <c r="C28" s="317"/>
      <c r="D28" s="318" t="s">
        <v>165</v>
      </c>
      <c r="E28" s="319">
        <v>6</v>
      </c>
      <c r="F28" s="318" t="s">
        <v>344</v>
      </c>
      <c r="G28" s="317">
        <v>58347</v>
      </c>
      <c r="H28" s="317">
        <f>H27+G28</f>
        <v>186642</v>
      </c>
      <c r="I28" s="325">
        <f>G28</f>
        <v>58347</v>
      </c>
      <c r="J28" s="320">
        <f>J27+I28</f>
        <v>58347</v>
      </c>
      <c r="K28" s="321" t="s">
        <v>337</v>
      </c>
      <c r="L28" s="322"/>
      <c r="M28" s="323"/>
    </row>
    <row r="29" spans="1:13" s="324" customFormat="1" ht="12.75">
      <c r="A29" s="315"/>
      <c r="B29" s="318" t="s">
        <v>334</v>
      </c>
      <c r="C29" s="317"/>
      <c r="D29" s="318" t="s">
        <v>165</v>
      </c>
      <c r="E29" s="319"/>
      <c r="F29" s="318" t="s">
        <v>335</v>
      </c>
      <c r="G29" s="317">
        <f>Requests!I106</f>
        <v>57603</v>
      </c>
      <c r="H29" s="317">
        <f>H28+G29</f>
        <v>244245</v>
      </c>
      <c r="I29" s="325">
        <f>G29</f>
        <v>57603</v>
      </c>
      <c r="J29" s="320">
        <f>J28+I29</f>
        <v>115950</v>
      </c>
      <c r="K29" s="321"/>
      <c r="L29" s="322"/>
      <c r="M29" s="323"/>
    </row>
    <row r="30" spans="1:13" s="324" customFormat="1" ht="12.75">
      <c r="A30" s="315"/>
      <c r="B30" s="329" t="s">
        <v>338</v>
      </c>
      <c r="C30" s="317"/>
      <c r="D30" s="318" t="s">
        <v>165</v>
      </c>
      <c r="E30" s="319">
        <v>7</v>
      </c>
      <c r="F30" s="318" t="s">
        <v>345</v>
      </c>
      <c r="G30" s="317">
        <v>57603</v>
      </c>
      <c r="H30" s="317">
        <f>H29+G30</f>
        <v>301848</v>
      </c>
      <c r="I30" s="325"/>
      <c r="J30" s="320">
        <f>J29+I30</f>
        <v>115950</v>
      </c>
      <c r="K30" s="321" t="s">
        <v>332</v>
      </c>
      <c r="L30" s="322"/>
      <c r="M30" s="323"/>
    </row>
    <row r="31" spans="1:11" s="184" customFormat="1" ht="12.75">
      <c r="A31" s="177"/>
      <c r="B31" s="178" t="s">
        <v>73</v>
      </c>
      <c r="C31" s="179">
        <f>SUM(C25:C30)</f>
        <v>-55908</v>
      </c>
      <c r="D31" s="177"/>
      <c r="E31" s="180">
        <f>COUNT(E25:E30)</f>
        <v>4</v>
      </c>
      <c r="F31" s="181"/>
      <c r="G31" s="217"/>
      <c r="H31" s="217">
        <f>H30</f>
        <v>301848</v>
      </c>
      <c r="I31" s="218"/>
      <c r="J31" s="181">
        <f>J30</f>
        <v>115950</v>
      </c>
      <c r="K31" s="229">
        <v>60000</v>
      </c>
    </row>
    <row r="32" spans="1:10" ht="13.5" thickBot="1">
      <c r="A32" s="75"/>
      <c r="B32" s="74"/>
      <c r="C32" s="20"/>
      <c r="D32" s="75"/>
      <c r="E32" s="19"/>
      <c r="F32" s="86"/>
      <c r="G32" s="219"/>
      <c r="H32" s="219"/>
      <c r="I32" s="220"/>
      <c r="J32" s="86"/>
    </row>
    <row r="33" spans="1:10" ht="13.5" thickTop="1">
      <c r="A33" s="72" t="s">
        <v>121</v>
      </c>
      <c r="B33" s="203"/>
      <c r="C33" s="211">
        <v>73140</v>
      </c>
      <c r="D33" s="73"/>
      <c r="E33" s="68"/>
      <c r="F33" s="73"/>
      <c r="G33" s="211"/>
      <c r="H33" s="211"/>
      <c r="I33" s="212"/>
      <c r="J33" s="168"/>
    </row>
    <row r="34" spans="1:13" s="324" customFormat="1" ht="12.75">
      <c r="A34" s="315"/>
      <c r="B34" s="330" t="s">
        <v>347</v>
      </c>
      <c r="C34" s="331"/>
      <c r="D34" s="318" t="s">
        <v>346</v>
      </c>
      <c r="E34" s="319">
        <v>1</v>
      </c>
      <c r="F34" s="318" t="s">
        <v>348</v>
      </c>
      <c r="G34" s="331">
        <v>65000</v>
      </c>
      <c r="H34" s="331">
        <v>65000</v>
      </c>
      <c r="I34" s="332">
        <f>G34</f>
        <v>65000</v>
      </c>
      <c r="J34" s="320">
        <f>J33+I34</f>
        <v>65000</v>
      </c>
      <c r="K34" s="323"/>
      <c r="L34" s="322"/>
      <c r="M34" s="323"/>
    </row>
    <row r="35" spans="1:13" s="324" customFormat="1" ht="12.75">
      <c r="A35" s="315"/>
      <c r="B35" s="333" t="s">
        <v>197</v>
      </c>
      <c r="C35" s="331"/>
      <c r="D35" s="318" t="s">
        <v>165</v>
      </c>
      <c r="E35" s="319">
        <v>3</v>
      </c>
      <c r="F35" s="318" t="s">
        <v>350</v>
      </c>
      <c r="G35" s="331">
        <v>71000</v>
      </c>
      <c r="H35" s="331">
        <f>H34+G35</f>
        <v>136000</v>
      </c>
      <c r="I35" s="332">
        <v>0</v>
      </c>
      <c r="J35" s="320">
        <f>J34+I35</f>
        <v>65000</v>
      </c>
      <c r="K35" s="323"/>
      <c r="L35" s="322"/>
      <c r="M35" s="323"/>
    </row>
    <row r="36" spans="1:13" s="324" customFormat="1" ht="12.75">
      <c r="A36" s="315"/>
      <c r="B36" s="333" t="s">
        <v>221</v>
      </c>
      <c r="C36" s="331"/>
      <c r="D36" s="318" t="s">
        <v>165</v>
      </c>
      <c r="E36" s="319">
        <v>15</v>
      </c>
      <c r="F36" s="318" t="s">
        <v>366</v>
      </c>
      <c r="G36" s="331">
        <v>81000</v>
      </c>
      <c r="H36" s="331">
        <f>H35+G36</f>
        <v>217000</v>
      </c>
      <c r="I36" s="332"/>
      <c r="J36" s="320">
        <f>J35+I36</f>
        <v>65000</v>
      </c>
      <c r="K36" s="323"/>
      <c r="L36" s="322"/>
      <c r="M36" s="323"/>
    </row>
    <row r="37" spans="1:13" s="324" customFormat="1" ht="12.75">
      <c r="A37" s="315"/>
      <c r="B37" s="333" t="s">
        <v>221</v>
      </c>
      <c r="C37" s="331"/>
      <c r="D37" s="318" t="s">
        <v>165</v>
      </c>
      <c r="E37" s="319">
        <v>16</v>
      </c>
      <c r="F37" s="318" t="s">
        <v>367</v>
      </c>
      <c r="G37" s="331">
        <v>81000</v>
      </c>
      <c r="H37" s="331">
        <f>H36+G37</f>
        <v>298000</v>
      </c>
      <c r="I37" s="332"/>
      <c r="J37" s="320">
        <f>J36+I37</f>
        <v>65000</v>
      </c>
      <c r="K37" s="323"/>
      <c r="L37" s="322"/>
      <c r="M37" s="323"/>
    </row>
    <row r="38" spans="1:11" s="184" customFormat="1" ht="12.75">
      <c r="A38" s="177"/>
      <c r="B38" s="178" t="s">
        <v>74</v>
      </c>
      <c r="C38" s="179">
        <f>SUM(C33:C37)</f>
        <v>73140</v>
      </c>
      <c r="D38" s="177"/>
      <c r="E38" s="180">
        <f>COUNT(E33:E37)</f>
        <v>4</v>
      </c>
      <c r="F38" s="181"/>
      <c r="G38" s="217"/>
      <c r="H38" s="227">
        <f>H37</f>
        <v>298000</v>
      </c>
      <c r="I38" s="218"/>
      <c r="J38" s="181">
        <f>J37</f>
        <v>65000</v>
      </c>
      <c r="K38" s="229"/>
    </row>
    <row r="39" spans="1:10" ht="13.5" thickBot="1">
      <c r="A39" s="75"/>
      <c r="B39" s="74"/>
      <c r="C39" s="20"/>
      <c r="D39" s="75"/>
      <c r="E39" s="76"/>
      <c r="F39" s="75"/>
      <c r="G39" s="219"/>
      <c r="H39" s="219"/>
      <c r="I39" s="220"/>
      <c r="J39" s="170"/>
    </row>
    <row r="40" spans="1:11" s="93" customFormat="1" ht="13.5" thickTop="1">
      <c r="A40" s="88" t="s">
        <v>122</v>
      </c>
      <c r="B40" s="139"/>
      <c r="C40" s="223">
        <v>77000</v>
      </c>
      <c r="D40" s="79"/>
      <c r="E40" s="89"/>
      <c r="F40" s="79"/>
      <c r="G40" s="223"/>
      <c r="H40" s="223"/>
      <c r="I40" s="224"/>
      <c r="J40" s="171"/>
      <c r="K40" s="228"/>
    </row>
    <row r="41" spans="1:13" s="324" customFormat="1" ht="14.25" customHeight="1">
      <c r="A41" s="315"/>
      <c r="B41" s="334" t="s">
        <v>203</v>
      </c>
      <c r="C41" s="331"/>
      <c r="D41" s="318" t="s">
        <v>390</v>
      </c>
      <c r="E41" s="319">
        <v>5</v>
      </c>
      <c r="F41" s="318" t="s">
        <v>393</v>
      </c>
      <c r="G41" s="331">
        <v>45000</v>
      </c>
      <c r="H41" s="331">
        <v>45000</v>
      </c>
      <c r="I41" s="332"/>
      <c r="J41" s="320">
        <f>J40+I41</f>
        <v>0</v>
      </c>
      <c r="K41" s="321" t="s">
        <v>394</v>
      </c>
      <c r="L41" s="322"/>
      <c r="M41" s="323"/>
    </row>
    <row r="42" spans="1:13" s="324" customFormat="1" ht="12.75">
      <c r="A42" s="315"/>
      <c r="B42" s="334" t="s">
        <v>388</v>
      </c>
      <c r="C42" s="331"/>
      <c r="D42" s="318" t="s">
        <v>165</v>
      </c>
      <c r="E42" s="319">
        <v>8</v>
      </c>
      <c r="F42" s="318" t="s">
        <v>397</v>
      </c>
      <c r="G42" s="331">
        <v>54000</v>
      </c>
      <c r="H42" s="331">
        <f>H41+G42</f>
        <v>99000</v>
      </c>
      <c r="I42" s="332"/>
      <c r="J42" s="320">
        <f>J41+I42</f>
        <v>0</v>
      </c>
      <c r="K42" s="321" t="s">
        <v>396</v>
      </c>
      <c r="L42" s="322"/>
      <c r="M42" s="323"/>
    </row>
    <row r="43" spans="1:13" s="324" customFormat="1" ht="12.75">
      <c r="A43" s="315"/>
      <c r="B43" s="334" t="s">
        <v>388</v>
      </c>
      <c r="C43" s="331"/>
      <c r="D43" s="318" t="s">
        <v>165</v>
      </c>
      <c r="E43" s="319">
        <v>9</v>
      </c>
      <c r="F43" s="318" t="s">
        <v>400</v>
      </c>
      <c r="G43" s="331">
        <v>54000</v>
      </c>
      <c r="H43" s="331">
        <f>H42+G43</f>
        <v>153000</v>
      </c>
      <c r="I43" s="332"/>
      <c r="J43" s="320">
        <f>J42+I43</f>
        <v>0</v>
      </c>
      <c r="K43" s="321" t="s">
        <v>399</v>
      </c>
      <c r="L43" s="322"/>
      <c r="M43" s="323"/>
    </row>
    <row r="44" spans="1:13" s="324" customFormat="1" ht="12.75">
      <c r="A44" s="335"/>
      <c r="B44" s="318" t="s">
        <v>169</v>
      </c>
      <c r="C44" s="336"/>
      <c r="D44" s="318" t="s">
        <v>407</v>
      </c>
      <c r="E44" s="337">
        <v>2</v>
      </c>
      <c r="F44" s="340" t="s">
        <v>408</v>
      </c>
      <c r="G44" s="331">
        <v>75084</v>
      </c>
      <c r="H44" s="331">
        <f>H43+G44</f>
        <v>228084</v>
      </c>
      <c r="I44" s="332">
        <v>130008</v>
      </c>
      <c r="J44" s="320">
        <f>J43+I44</f>
        <v>130008</v>
      </c>
      <c r="K44" s="321" t="s">
        <v>409</v>
      </c>
      <c r="L44" s="322"/>
      <c r="M44" s="323"/>
    </row>
    <row r="45" spans="1:11" s="184" customFormat="1" ht="12.75">
      <c r="A45" s="177"/>
      <c r="B45" s="178" t="s">
        <v>75</v>
      </c>
      <c r="C45" s="179">
        <f>SUM(C40:C44)</f>
        <v>77000</v>
      </c>
      <c r="D45" s="177"/>
      <c r="E45" s="180">
        <f>COUNT(E40:E44)</f>
        <v>4</v>
      </c>
      <c r="F45" s="181"/>
      <c r="G45" s="217"/>
      <c r="H45" s="217">
        <f>H44</f>
        <v>228084</v>
      </c>
      <c r="I45" s="218"/>
      <c r="J45" s="181">
        <f>J44</f>
        <v>130008</v>
      </c>
      <c r="K45" s="229">
        <v>100000</v>
      </c>
    </row>
    <row r="46" spans="1:10" ht="13.5" thickBot="1">
      <c r="A46" s="75"/>
      <c r="B46" s="74"/>
      <c r="C46" s="20"/>
      <c r="D46" s="75"/>
      <c r="E46" s="76"/>
      <c r="F46" s="75"/>
      <c r="G46" s="219"/>
      <c r="H46" s="213"/>
      <c r="I46" s="214"/>
      <c r="J46" s="152"/>
    </row>
    <row r="47" spans="1:10" ht="13.5" thickTop="1">
      <c r="A47" s="21" t="s">
        <v>130</v>
      </c>
      <c r="B47" s="202"/>
      <c r="C47" s="29">
        <v>47000</v>
      </c>
      <c r="D47" s="202"/>
      <c r="E47" s="90"/>
      <c r="F47" s="202"/>
      <c r="G47" s="213"/>
      <c r="H47" s="213"/>
      <c r="I47" s="214"/>
      <c r="J47" s="152">
        <f>I47</f>
        <v>0</v>
      </c>
    </row>
    <row r="48" spans="1:13" s="324" customFormat="1" ht="12.75">
      <c r="A48" s="335"/>
      <c r="B48" s="318" t="s">
        <v>422</v>
      </c>
      <c r="C48" s="336"/>
      <c r="D48" s="318" t="s">
        <v>421</v>
      </c>
      <c r="E48" s="337">
        <v>1</v>
      </c>
      <c r="F48" s="338" t="s">
        <v>426</v>
      </c>
      <c r="G48" s="357"/>
      <c r="H48" s="357">
        <v>47000</v>
      </c>
      <c r="I48" s="358"/>
      <c r="J48" s="339">
        <f>J47+I48</f>
        <v>0</v>
      </c>
      <c r="K48" s="321" t="s">
        <v>423</v>
      </c>
      <c r="L48" s="322"/>
      <c r="M48" s="323"/>
    </row>
    <row r="49" spans="1:13" s="324" customFormat="1" ht="12.75">
      <c r="A49" s="335"/>
      <c r="B49" s="318" t="s">
        <v>424</v>
      </c>
      <c r="C49" s="336"/>
      <c r="D49" s="318" t="s">
        <v>425</v>
      </c>
      <c r="E49" s="337">
        <v>2</v>
      </c>
      <c r="F49" s="338" t="s">
        <v>427</v>
      </c>
      <c r="G49" s="357"/>
      <c r="H49" s="357">
        <v>42000</v>
      </c>
      <c r="I49" s="358"/>
      <c r="J49" s="339">
        <f>J48+I49</f>
        <v>0</v>
      </c>
      <c r="K49" s="323"/>
      <c r="L49" s="322"/>
      <c r="M49" s="323"/>
    </row>
    <row r="50" spans="1:13" s="324" customFormat="1" ht="12.75">
      <c r="A50" s="335"/>
      <c r="B50" s="318" t="s">
        <v>424</v>
      </c>
      <c r="C50" s="336"/>
      <c r="D50" s="318" t="s">
        <v>425</v>
      </c>
      <c r="E50" s="319">
        <v>3</v>
      </c>
      <c r="F50" s="379" t="s">
        <v>428</v>
      </c>
      <c r="G50" s="357"/>
      <c r="H50" s="357">
        <v>41000</v>
      </c>
      <c r="I50" s="358"/>
      <c r="J50" s="339">
        <f>J49+I50</f>
        <v>0</v>
      </c>
      <c r="K50" s="323"/>
      <c r="L50" s="322"/>
      <c r="M50" s="323"/>
    </row>
    <row r="51" spans="1:11" s="184" customFormat="1" ht="12.75">
      <c r="A51" s="177"/>
      <c r="B51" s="178" t="s">
        <v>131</v>
      </c>
      <c r="C51" s="179">
        <f>SUM(C47:C50)</f>
        <v>47000</v>
      </c>
      <c r="D51" s="177"/>
      <c r="E51" s="180">
        <f>COUNT(E47:E50)</f>
        <v>3</v>
      </c>
      <c r="F51" s="181"/>
      <c r="G51" s="217"/>
      <c r="H51" s="217">
        <f>SUM(H48:H50)</f>
        <v>130000</v>
      </c>
      <c r="I51" s="218"/>
      <c r="J51" s="181">
        <f>J50</f>
        <v>0</v>
      </c>
      <c r="K51" s="229"/>
    </row>
    <row r="52" spans="1:10" ht="13.5" thickBot="1">
      <c r="A52" s="23"/>
      <c r="B52" s="21"/>
      <c r="C52" s="22"/>
      <c r="D52" s="23"/>
      <c r="E52" s="24"/>
      <c r="F52" s="23"/>
      <c r="G52" s="213"/>
      <c r="H52" s="213"/>
      <c r="I52" s="214"/>
      <c r="J52" s="152"/>
    </row>
    <row r="53" spans="1:11" s="93" customFormat="1" ht="13.5" thickTop="1">
      <c r="A53" s="88" t="s">
        <v>123</v>
      </c>
      <c r="B53" s="91"/>
      <c r="C53" s="92">
        <v>2496</v>
      </c>
      <c r="D53" s="79"/>
      <c r="E53" s="89"/>
      <c r="F53" s="79"/>
      <c r="G53" s="223"/>
      <c r="H53" s="223"/>
      <c r="I53" s="224"/>
      <c r="J53" s="171"/>
      <c r="K53" s="228"/>
    </row>
    <row r="54" spans="1:11" s="197" customFormat="1" ht="12.75">
      <c r="A54" s="193"/>
      <c r="B54" s="198"/>
      <c r="C54" s="199"/>
      <c r="D54" s="194"/>
      <c r="E54" s="195"/>
      <c r="F54" s="200"/>
      <c r="G54" s="221"/>
      <c r="H54" s="221"/>
      <c r="I54" s="222"/>
      <c r="J54" s="196"/>
      <c r="K54" s="394"/>
    </row>
    <row r="55" spans="1:13" s="324" customFormat="1" ht="12.75">
      <c r="A55" s="315"/>
      <c r="B55" s="340" t="s">
        <v>414</v>
      </c>
      <c r="C55" s="331"/>
      <c r="D55" s="318" t="s">
        <v>415</v>
      </c>
      <c r="E55" s="319">
        <v>1</v>
      </c>
      <c r="F55" s="318" t="s">
        <v>417</v>
      </c>
      <c r="G55" s="331"/>
      <c r="H55" s="331">
        <v>75000</v>
      </c>
      <c r="I55" s="332"/>
      <c r="J55" s="320">
        <f>I55</f>
        <v>0</v>
      </c>
      <c r="K55" s="321" t="s">
        <v>416</v>
      </c>
      <c r="L55" s="322"/>
      <c r="M55" s="323"/>
    </row>
    <row r="56" spans="1:11" s="184" customFormat="1" ht="12.75">
      <c r="A56" s="178"/>
      <c r="B56" s="178" t="s">
        <v>463</v>
      </c>
      <c r="C56" s="179">
        <f>SUM(C53:C54)</f>
        <v>2496</v>
      </c>
      <c r="D56" s="177"/>
      <c r="E56" s="180">
        <v>1</v>
      </c>
      <c r="F56" s="181"/>
      <c r="G56" s="217"/>
      <c r="H56" s="179">
        <f>H55</f>
        <v>75000</v>
      </c>
      <c r="I56" s="218"/>
      <c r="J56" s="181">
        <f>J55</f>
        <v>0</v>
      </c>
      <c r="K56" s="229"/>
    </row>
    <row r="57" spans="1:10" ht="13.5" thickBot="1">
      <c r="A57" s="75"/>
      <c r="B57" s="74"/>
      <c r="C57" s="20"/>
      <c r="D57" s="75"/>
      <c r="E57" s="76"/>
      <c r="F57" s="75"/>
      <c r="G57" s="219"/>
      <c r="H57" s="219"/>
      <c r="I57" s="220"/>
      <c r="J57" s="86"/>
    </row>
    <row r="58" spans="1:10" ht="14.25" thickBot="1" thickTop="1">
      <c r="A58" s="75"/>
      <c r="B58" s="74"/>
      <c r="C58" s="20"/>
      <c r="D58" s="75"/>
      <c r="E58" s="76"/>
      <c r="F58" s="86"/>
      <c r="G58" s="219"/>
      <c r="H58" s="219"/>
      <c r="I58" s="220"/>
      <c r="J58" s="170"/>
    </row>
    <row r="59" spans="1:10" ht="13.5" thickTop="1">
      <c r="A59" s="23"/>
      <c r="B59" s="23"/>
      <c r="C59" s="213"/>
      <c r="D59" s="23"/>
      <c r="E59" s="24"/>
      <c r="F59" s="23"/>
      <c r="G59" s="213"/>
      <c r="H59" s="213"/>
      <c r="I59" s="214"/>
      <c r="J59" s="152"/>
    </row>
    <row r="60" spans="1:11" s="184" customFormat="1" ht="13.5" thickBot="1">
      <c r="A60" s="185" t="s">
        <v>25</v>
      </c>
      <c r="B60" s="186"/>
      <c r="C60" s="187" t="e">
        <f>+#REF!+C45+C38+C31+C23+C15+C7</f>
        <v>#REF!</v>
      </c>
      <c r="D60" s="185"/>
      <c r="E60" s="188">
        <v>26</v>
      </c>
      <c r="F60" s="187">
        <f>756800</f>
        <v>756800</v>
      </c>
      <c r="G60" s="225"/>
      <c r="H60" s="225">
        <f>H56+H51+H45+H38+H31+H23+H16</f>
        <v>1909853</v>
      </c>
      <c r="I60" s="235"/>
      <c r="J60" s="191">
        <f>J56+J51+J45+J38+J31+J23+J16+J6</f>
        <v>715413</v>
      </c>
      <c r="K60" s="229"/>
    </row>
    <row r="61" spans="1:10" ht="13.5" hidden="1" thickTop="1">
      <c r="A61" s="21"/>
      <c r="B61" s="23"/>
      <c r="C61" s="22"/>
      <c r="D61" s="21"/>
      <c r="E61" s="84"/>
      <c r="F61" s="22" t="s">
        <v>100</v>
      </c>
      <c r="G61" s="213"/>
      <c r="H61" s="213"/>
      <c r="I61" s="214"/>
      <c r="J61" s="174">
        <f>'Outreach+BOC'!C20</f>
        <v>149091</v>
      </c>
    </row>
    <row r="62" spans="1:10" ht="12.75" hidden="1">
      <c r="A62" s="21"/>
      <c r="B62" s="23"/>
      <c r="C62" s="22"/>
      <c r="D62" s="21"/>
      <c r="E62" s="84"/>
      <c r="F62" s="22" t="s">
        <v>162</v>
      </c>
      <c r="G62" s="213"/>
      <c r="H62" s="213"/>
      <c r="I62" s="214"/>
      <c r="J62" s="174">
        <f>SUM(J60:J61)</f>
        <v>864504</v>
      </c>
    </row>
    <row r="63" spans="1:10" ht="12.75" hidden="1">
      <c r="A63" s="21"/>
      <c r="B63" s="23"/>
      <c r="C63" s="22"/>
      <c r="D63" s="21"/>
      <c r="E63" s="84"/>
      <c r="F63" s="22" t="s">
        <v>161</v>
      </c>
      <c r="G63" s="213"/>
      <c r="H63" s="213"/>
      <c r="I63" s="214"/>
      <c r="J63" s="174">
        <f>-F60</f>
        <v>-756800</v>
      </c>
    </row>
    <row r="64" spans="6:10" ht="12.75" hidden="1">
      <c r="F64" s="3" t="s">
        <v>163</v>
      </c>
      <c r="J64" s="154">
        <f>F60-J60-J61</f>
        <v>-107704</v>
      </c>
    </row>
    <row r="65" spans="6:10" ht="13.5" thickTop="1">
      <c r="F65" s="192" t="s">
        <v>160</v>
      </c>
      <c r="J65" s="154">
        <v>770800</v>
      </c>
    </row>
    <row r="66" spans="6:10" ht="12.75">
      <c r="F66" s="192" t="s">
        <v>479</v>
      </c>
      <c r="J66" s="154">
        <v>14000</v>
      </c>
    </row>
    <row r="67" spans="6:10" ht="12.75">
      <c r="F67" s="192" t="s">
        <v>174</v>
      </c>
      <c r="J67" s="155">
        <f>J65-J66-J60</f>
        <v>41387</v>
      </c>
    </row>
    <row r="68" spans="6:9" ht="12.75">
      <c r="F68" s="192" t="s">
        <v>526</v>
      </c>
      <c r="I68" s="391">
        <f>COUNT(I9:I60)</f>
        <v>11</v>
      </c>
    </row>
    <row r="69" spans="6:11" ht="12.75">
      <c r="F69" s="192"/>
      <c r="K69" s="104">
        <f>SUM(K3:K58)</f>
        <v>260000</v>
      </c>
    </row>
    <row r="70" ht="12.75">
      <c r="F70" s="97"/>
    </row>
    <row r="71" ht="12.75">
      <c r="F71" s="97"/>
    </row>
    <row r="72" ht="12.75">
      <c r="F72" s="97"/>
    </row>
    <row r="73" ht="12.75">
      <c r="F73" s="6"/>
    </row>
    <row r="74" spans="6:7" ht="12.75">
      <c r="F74" s="6"/>
      <c r="G74" s="87"/>
    </row>
    <row r="75" ht="12.75">
      <c r="F75" s="6"/>
    </row>
    <row r="76" ht="12.75">
      <c r="F76" s="6" t="s">
        <v>177</v>
      </c>
    </row>
  </sheetData>
  <sheetProtection/>
  <mergeCells count="1">
    <mergeCell ref="B1:J1"/>
  </mergeCells>
  <printOptions/>
  <pageMargins left="0.45" right="0.41" top="0.56" bottom="0.79" header="0.5" footer="0.42"/>
  <pageSetup fitToHeight="0" fitToWidth="1" horizontalDpi="1200" verticalDpi="1200" orientation="landscape" scale="81" r:id="rId3"/>
  <headerFooter alignWithMargins="0">
    <oddFooter>&amp;C&amp;T   &amp;D</oddFooter>
  </headerFooter>
  <rowBreaks count="3" manualBreakCount="3">
    <brk id="8" max="9" man="1"/>
    <brk id="16" max="9" man="1"/>
    <brk id="32" max="9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E1">
      <pane ySplit="5" topLeftCell="A36" activePane="bottomLeft" state="frozen"/>
      <selection pane="topLeft" activeCell="A1" sqref="A1"/>
      <selection pane="bottomLeft" activeCell="J61" sqref="J61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12.8515625" style="209" hidden="1" customWidth="1"/>
    <col min="4" max="4" width="22.57421875" style="0" customWidth="1"/>
    <col min="5" max="5" width="6.8515625" style="12" bestFit="1" customWidth="1"/>
    <col min="6" max="6" width="57.00390625" style="0" customWidth="1"/>
    <col min="7" max="8" width="12.140625" style="209" customWidth="1"/>
    <col min="9" max="9" width="12.140625" style="210" customWidth="1"/>
    <col min="10" max="10" width="16.57421875" style="104" customWidth="1"/>
  </cols>
  <sheetData>
    <row r="1" spans="1:10" s="3" customFormat="1" ht="15.75">
      <c r="A1" s="78"/>
      <c r="B1" s="506" t="s">
        <v>189</v>
      </c>
      <c r="C1" s="507"/>
      <c r="D1" s="507"/>
      <c r="E1" s="507"/>
      <c r="F1" s="507"/>
      <c r="G1" s="507"/>
      <c r="H1" s="507"/>
      <c r="I1" s="507"/>
      <c r="J1" s="507"/>
    </row>
    <row r="2" spans="1:6" ht="15.75" thickBot="1">
      <c r="A2" s="15"/>
      <c r="B2" s="16"/>
      <c r="C2" s="208"/>
      <c r="D2" s="16"/>
      <c r="E2" s="16"/>
      <c r="F2" s="16"/>
    </row>
    <row r="3" spans="1:10" ht="13.5" thickTop="1">
      <c r="A3" s="65"/>
      <c r="B3" s="66"/>
      <c r="C3" s="67" t="s">
        <v>67</v>
      </c>
      <c r="D3" s="66"/>
      <c r="E3" s="68"/>
      <c r="F3" s="66"/>
      <c r="G3" s="211"/>
      <c r="H3" s="211"/>
      <c r="I3" s="212"/>
      <c r="J3" s="165"/>
    </row>
    <row r="4" spans="1:10" ht="12.75">
      <c r="A4" s="69"/>
      <c r="B4" s="23"/>
      <c r="C4" s="18" t="s">
        <v>16</v>
      </c>
      <c r="D4" s="23"/>
      <c r="E4" s="24"/>
      <c r="F4" s="23"/>
      <c r="G4" s="18" t="s">
        <v>115</v>
      </c>
      <c r="H4" s="18" t="s">
        <v>159</v>
      </c>
      <c r="I4" s="159" t="s">
        <v>160</v>
      </c>
      <c r="J4" s="166" t="s">
        <v>160</v>
      </c>
    </row>
    <row r="5" spans="1:10" ht="13.5" thickBot="1">
      <c r="A5" s="70"/>
      <c r="B5" s="19" t="s">
        <v>14</v>
      </c>
      <c r="C5" s="20" t="s">
        <v>68</v>
      </c>
      <c r="D5" s="19" t="s">
        <v>29</v>
      </c>
      <c r="E5" s="19" t="s">
        <v>69</v>
      </c>
      <c r="F5" s="19" t="s">
        <v>66</v>
      </c>
      <c r="G5" s="71" t="s">
        <v>16</v>
      </c>
      <c r="H5" s="71" t="s">
        <v>116</v>
      </c>
      <c r="I5" s="159"/>
      <c r="J5" s="167" t="s">
        <v>116</v>
      </c>
    </row>
    <row r="6" spans="1:10" ht="13.5" thickTop="1">
      <c r="A6" s="21" t="s">
        <v>118</v>
      </c>
      <c r="B6" s="84"/>
      <c r="C6" s="22"/>
      <c r="D6" s="84"/>
      <c r="E6" s="84"/>
      <c r="F6" s="84"/>
      <c r="G6" s="18"/>
      <c r="H6" s="18"/>
      <c r="I6" s="159"/>
      <c r="J6" s="360"/>
    </row>
    <row r="7" spans="1:13" s="296" customFormat="1" ht="12.75">
      <c r="A7" s="289"/>
      <c r="B7" s="289" t="s">
        <v>211</v>
      </c>
      <c r="C7" s="290"/>
      <c r="D7" s="289" t="s">
        <v>456</v>
      </c>
      <c r="E7" s="291">
        <v>1</v>
      </c>
      <c r="F7" s="297" t="s">
        <v>243</v>
      </c>
      <c r="G7" s="290"/>
      <c r="H7" s="290">
        <v>140000</v>
      </c>
      <c r="I7" s="292">
        <f>H7</f>
        <v>140000</v>
      </c>
      <c r="J7" s="297">
        <f>J6+I7</f>
        <v>140000</v>
      </c>
      <c r="K7" s="294"/>
      <c r="L7" s="295"/>
      <c r="M7" s="294"/>
    </row>
    <row r="8" spans="1:13" s="296" customFormat="1" ht="12.75">
      <c r="A8" s="289"/>
      <c r="B8" s="289" t="s">
        <v>237</v>
      </c>
      <c r="C8" s="290"/>
      <c r="D8" s="289" t="s">
        <v>165</v>
      </c>
      <c r="E8" s="291">
        <v>2</v>
      </c>
      <c r="F8" s="297" t="s">
        <v>238</v>
      </c>
      <c r="G8" s="290"/>
      <c r="H8" s="290">
        <v>60000</v>
      </c>
      <c r="I8" s="292"/>
      <c r="J8" s="297">
        <f>J7+I8</f>
        <v>140000</v>
      </c>
      <c r="K8" s="294"/>
      <c r="L8" s="295"/>
      <c r="M8" s="294"/>
    </row>
    <row r="9" spans="1:13" s="296" customFormat="1" ht="12.75">
      <c r="A9" s="289"/>
      <c r="B9" s="289" t="s">
        <v>199</v>
      </c>
      <c r="C9" s="290"/>
      <c r="D9" s="289" t="s">
        <v>165</v>
      </c>
      <c r="E9" s="291">
        <v>3</v>
      </c>
      <c r="F9" s="297" t="s">
        <v>240</v>
      </c>
      <c r="G9" s="290"/>
      <c r="H9" s="290">
        <v>70000</v>
      </c>
      <c r="I9" s="292"/>
      <c r="J9" s="297">
        <f>J8+I9</f>
        <v>140000</v>
      </c>
      <c r="K9" s="294"/>
      <c r="L9" s="295"/>
      <c r="M9" s="294"/>
    </row>
    <row r="10" spans="1:10" s="184" customFormat="1" ht="12.75">
      <c r="A10" s="177"/>
      <c r="B10" s="178" t="s">
        <v>71</v>
      </c>
      <c r="C10" s="179" t="e">
        <f>SUM(#REF!)</f>
        <v>#REF!</v>
      </c>
      <c r="D10" s="177"/>
      <c r="E10" s="180">
        <v>3</v>
      </c>
      <c r="F10" s="181"/>
      <c r="G10" s="217"/>
      <c r="H10" s="179">
        <f>SUM(H7:H9)</f>
        <v>270000</v>
      </c>
      <c r="I10" s="218"/>
      <c r="J10" s="207">
        <f>J9</f>
        <v>140000</v>
      </c>
    </row>
    <row r="11" spans="1:10" ht="13.5" thickBot="1">
      <c r="A11" s="75"/>
      <c r="B11" s="74"/>
      <c r="C11" s="201" t="s">
        <v>171</v>
      </c>
      <c r="D11" s="75"/>
      <c r="E11" s="76"/>
      <c r="F11" s="75"/>
      <c r="G11" s="219"/>
      <c r="H11" s="219"/>
      <c r="I11" s="220"/>
      <c r="J11" s="170"/>
    </row>
    <row r="12" spans="1:10" s="93" customFormat="1" ht="13.5" thickTop="1">
      <c r="A12" s="81" t="s">
        <v>5</v>
      </c>
      <c r="B12" s="59"/>
      <c r="C12" s="215"/>
      <c r="D12" s="59"/>
      <c r="E12" s="83"/>
      <c r="F12" s="59"/>
      <c r="G12" s="215"/>
      <c r="H12" s="215"/>
      <c r="I12" s="216"/>
      <c r="J12" s="169"/>
    </row>
    <row r="13" spans="1:13" s="296" customFormat="1" ht="12.75">
      <c r="A13" s="289"/>
      <c r="B13" s="289" t="s">
        <v>157</v>
      </c>
      <c r="C13" s="290"/>
      <c r="D13" s="289" t="s">
        <v>454</v>
      </c>
      <c r="E13" s="291">
        <v>1</v>
      </c>
      <c r="F13" s="297" t="s">
        <v>311</v>
      </c>
      <c r="G13" s="290"/>
      <c r="H13" s="290">
        <v>135000</v>
      </c>
      <c r="I13" s="292">
        <v>150000</v>
      </c>
      <c r="J13" s="297">
        <f>J12+I13</f>
        <v>150000</v>
      </c>
      <c r="K13" s="294"/>
      <c r="L13" s="295"/>
      <c r="M13" s="294"/>
    </row>
    <row r="14" spans="1:13" s="296" customFormat="1" ht="12.75">
      <c r="A14" s="289"/>
      <c r="B14" s="289" t="s">
        <v>166</v>
      </c>
      <c r="C14" s="290"/>
      <c r="D14" s="289" t="s">
        <v>454</v>
      </c>
      <c r="E14" s="291">
        <v>2</v>
      </c>
      <c r="F14" s="297" t="s">
        <v>308</v>
      </c>
      <c r="G14" s="290"/>
      <c r="H14" s="290">
        <v>130000</v>
      </c>
      <c r="I14" s="292"/>
      <c r="J14" s="297">
        <f>J13+I14</f>
        <v>150000</v>
      </c>
      <c r="K14" s="294"/>
      <c r="L14" s="295"/>
      <c r="M14" s="294"/>
    </row>
    <row r="15" spans="1:13" s="296" customFormat="1" ht="12.75">
      <c r="A15" s="289"/>
      <c r="B15" s="289" t="s">
        <v>166</v>
      </c>
      <c r="C15" s="290"/>
      <c r="D15" s="289" t="s">
        <v>454</v>
      </c>
      <c r="E15" s="291">
        <v>3</v>
      </c>
      <c r="F15" s="297" t="s">
        <v>309</v>
      </c>
      <c r="G15" s="290"/>
      <c r="H15" s="290">
        <v>130000</v>
      </c>
      <c r="I15" s="292"/>
      <c r="J15" s="297">
        <f>J14+I15</f>
        <v>150000</v>
      </c>
      <c r="K15" s="294"/>
      <c r="L15" s="295"/>
      <c r="M15" s="294"/>
    </row>
    <row r="16" spans="1:13" s="296" customFormat="1" ht="12.75">
      <c r="A16" s="289"/>
      <c r="B16" s="289" t="s">
        <v>248</v>
      </c>
      <c r="C16" s="290"/>
      <c r="D16" s="289" t="s">
        <v>306</v>
      </c>
      <c r="E16" s="291"/>
      <c r="F16" s="297" t="s">
        <v>527</v>
      </c>
      <c r="H16" s="290">
        <v>130000</v>
      </c>
      <c r="I16" s="393">
        <v>140000</v>
      </c>
      <c r="J16" s="297">
        <f>J15+I16</f>
        <v>290000</v>
      </c>
      <c r="K16" s="294" t="s">
        <v>158</v>
      </c>
      <c r="L16" s="295"/>
      <c r="M16" s="294"/>
    </row>
    <row r="17" spans="1:13" s="296" customFormat="1" ht="13.5" thickBot="1">
      <c r="A17" s="298"/>
      <c r="B17" s="298" t="s">
        <v>312</v>
      </c>
      <c r="C17" s="299"/>
      <c r="D17" s="298" t="s">
        <v>455</v>
      </c>
      <c r="E17" s="300">
        <v>4</v>
      </c>
      <c r="F17" s="361" t="s">
        <v>310</v>
      </c>
      <c r="G17" s="299"/>
      <c r="H17" s="299">
        <v>115000</v>
      </c>
      <c r="I17" s="301"/>
      <c r="J17" s="297">
        <f>J16+I17</f>
        <v>290000</v>
      </c>
      <c r="K17" s="294"/>
      <c r="L17" s="295"/>
      <c r="M17" s="294"/>
    </row>
    <row r="18" spans="1:10" s="184" customFormat="1" ht="13.5" thickTop="1">
      <c r="A18" s="177"/>
      <c r="B18" s="178" t="s">
        <v>117</v>
      </c>
      <c r="C18" s="179">
        <f>SUM(C12:C17)</f>
        <v>0</v>
      </c>
      <c r="D18" s="177"/>
      <c r="E18" s="180">
        <v>4</v>
      </c>
      <c r="F18" s="181"/>
      <c r="G18" s="217"/>
      <c r="H18" s="179">
        <f>SUM(H13:H17)</f>
        <v>640000</v>
      </c>
      <c r="I18" s="218"/>
      <c r="J18" s="181">
        <f>J17</f>
        <v>290000</v>
      </c>
    </row>
    <row r="19" spans="1:10" ht="13.5" thickBot="1">
      <c r="A19" s="75"/>
      <c r="B19" s="74"/>
      <c r="C19" s="20"/>
      <c r="D19" s="75"/>
      <c r="E19" s="76"/>
      <c r="F19" s="75"/>
      <c r="G19" s="219"/>
      <c r="H19" s="219"/>
      <c r="I19" s="220"/>
      <c r="J19" s="170"/>
    </row>
    <row r="20" spans="1:10" ht="13.5" thickTop="1">
      <c r="A20" s="72" t="s">
        <v>119</v>
      </c>
      <c r="B20" s="73"/>
      <c r="C20" s="211"/>
      <c r="D20" s="73"/>
      <c r="E20" s="68"/>
      <c r="F20" s="73"/>
      <c r="G20" s="211"/>
      <c r="H20" s="211"/>
      <c r="I20" s="212"/>
      <c r="J20" s="168">
        <f>I20</f>
        <v>0</v>
      </c>
    </row>
    <row r="21" spans="1:13" s="308" customFormat="1" ht="12.75">
      <c r="A21" s="288"/>
      <c r="B21" s="289" t="s">
        <v>313</v>
      </c>
      <c r="C21" s="303"/>
      <c r="D21" s="289" t="s">
        <v>454</v>
      </c>
      <c r="E21" s="304">
        <v>4</v>
      </c>
      <c r="F21" s="289" t="s">
        <v>315</v>
      </c>
      <c r="G21" s="303"/>
      <c r="H21" s="303">
        <v>160000</v>
      </c>
      <c r="I21" s="305"/>
      <c r="J21" s="293">
        <f>J20+I21</f>
        <v>0</v>
      </c>
      <c r="K21" s="294"/>
      <c r="L21" s="306"/>
      <c r="M21" s="307"/>
    </row>
    <row r="22" spans="1:10" s="184" customFormat="1" ht="12.75">
      <c r="A22" s="177"/>
      <c r="B22" s="178" t="s">
        <v>72</v>
      </c>
      <c r="C22" s="179">
        <f>SUM(C20:C21)</f>
        <v>0</v>
      </c>
      <c r="D22" s="177"/>
      <c r="E22" s="180">
        <v>1</v>
      </c>
      <c r="F22" s="181"/>
      <c r="G22" s="217"/>
      <c r="H22" s="179">
        <f>SUM(H21)</f>
        <v>160000</v>
      </c>
      <c r="I22" s="218"/>
      <c r="J22" s="181">
        <f>J21</f>
        <v>0</v>
      </c>
    </row>
    <row r="23" spans="1:10" ht="13.5" thickBot="1">
      <c r="A23" s="75"/>
      <c r="B23" s="74"/>
      <c r="C23" s="20"/>
      <c r="D23" s="75"/>
      <c r="E23" s="76"/>
      <c r="F23" s="75"/>
      <c r="G23" s="219"/>
      <c r="H23" s="219"/>
      <c r="I23" s="220"/>
      <c r="J23" s="170"/>
    </row>
    <row r="24" spans="1:10" ht="13.5" thickTop="1">
      <c r="A24" s="72" t="s">
        <v>120</v>
      </c>
      <c r="B24" s="73"/>
      <c r="C24" s="211">
        <v>-55908</v>
      </c>
      <c r="D24" s="73"/>
      <c r="E24" s="68"/>
      <c r="F24" s="73"/>
      <c r="G24" s="211"/>
      <c r="H24" s="211"/>
      <c r="I24" s="214"/>
      <c r="J24" s="168"/>
    </row>
    <row r="25" spans="1:10" s="184" customFormat="1" ht="12.75">
      <c r="A25" s="177"/>
      <c r="B25" s="178" t="s">
        <v>73</v>
      </c>
      <c r="C25" s="179">
        <f>SUM(C24:C24)</f>
        <v>-55908</v>
      </c>
      <c r="D25" s="177"/>
      <c r="E25" s="180">
        <f>COUNT(E24:E24)</f>
        <v>0</v>
      </c>
      <c r="F25" s="181"/>
      <c r="G25" s="217"/>
      <c r="H25" s="179"/>
      <c r="I25" s="218"/>
      <c r="J25" s="181"/>
    </row>
    <row r="26" spans="1:10" ht="13.5" thickBot="1">
      <c r="A26" s="75"/>
      <c r="B26" s="74"/>
      <c r="C26" s="20"/>
      <c r="D26" s="75"/>
      <c r="E26" s="19"/>
      <c r="F26" s="86"/>
      <c r="G26" s="219"/>
      <c r="H26" s="219"/>
      <c r="I26" s="220"/>
      <c r="J26" s="86"/>
    </row>
    <row r="27" spans="1:10" ht="13.5" thickTop="1">
      <c r="A27" s="72" t="s">
        <v>121</v>
      </c>
      <c r="B27" s="203"/>
      <c r="C27" s="211">
        <v>73140</v>
      </c>
      <c r="D27" s="73"/>
      <c r="E27" s="68"/>
      <c r="F27" s="73"/>
      <c r="G27" s="211"/>
      <c r="H27" s="211"/>
      <c r="I27" s="212"/>
      <c r="J27" s="168">
        <f>I27</f>
        <v>0</v>
      </c>
    </row>
    <row r="28" spans="1:13" s="296" customFormat="1" ht="12.75">
      <c r="A28" s="289"/>
      <c r="B28" s="289" t="s">
        <v>221</v>
      </c>
      <c r="C28" s="290"/>
      <c r="D28" s="289" t="s">
        <v>454</v>
      </c>
      <c r="E28" s="291">
        <v>1</v>
      </c>
      <c r="F28" s="297" t="s">
        <v>371</v>
      </c>
      <c r="H28" s="290">
        <v>140000</v>
      </c>
      <c r="I28" s="292">
        <f>H28</f>
        <v>140000</v>
      </c>
      <c r="J28" s="297">
        <f>J27+I28</f>
        <v>140000</v>
      </c>
      <c r="K28" s="294"/>
      <c r="L28" s="295"/>
      <c r="M28" s="294"/>
    </row>
    <row r="29" spans="1:13" s="308" customFormat="1" ht="12.75">
      <c r="A29" s="309"/>
      <c r="B29" s="289" t="s">
        <v>356</v>
      </c>
      <c r="C29" s="310"/>
      <c r="D29" s="289" t="s">
        <v>454</v>
      </c>
      <c r="E29" s="291">
        <v>2</v>
      </c>
      <c r="F29" s="297" t="s">
        <v>376</v>
      </c>
      <c r="H29" s="311">
        <v>140000</v>
      </c>
      <c r="I29" s="312"/>
      <c r="J29" s="297">
        <f>J28+I29</f>
        <v>140000</v>
      </c>
      <c r="K29" s="294" t="s">
        <v>377</v>
      </c>
      <c r="L29" s="306"/>
      <c r="M29" s="307"/>
    </row>
    <row r="30" spans="1:13" s="308" customFormat="1" ht="12.75">
      <c r="A30" s="309"/>
      <c r="B30" s="289" t="s">
        <v>195</v>
      </c>
      <c r="C30" s="310"/>
      <c r="D30" s="289" t="s">
        <v>454</v>
      </c>
      <c r="E30" s="291">
        <v>3</v>
      </c>
      <c r="F30" s="297" t="s">
        <v>378</v>
      </c>
      <c r="H30" s="311">
        <v>130000</v>
      </c>
      <c r="I30" s="312"/>
      <c r="J30" s="297">
        <f>J29+I30</f>
        <v>140000</v>
      </c>
      <c r="K30" s="307"/>
      <c r="L30" s="306"/>
      <c r="M30" s="307"/>
    </row>
    <row r="31" spans="1:13" s="308" customFormat="1" ht="12.75">
      <c r="A31" s="309"/>
      <c r="B31" s="289" t="s">
        <v>379</v>
      </c>
      <c r="C31" s="310"/>
      <c r="D31" s="289" t="s">
        <v>454</v>
      </c>
      <c r="E31" s="291">
        <v>4</v>
      </c>
      <c r="F31" s="297" t="s">
        <v>380</v>
      </c>
      <c r="H31" s="311">
        <v>120000</v>
      </c>
      <c r="I31" s="312"/>
      <c r="J31" s="297">
        <f>J30+I31</f>
        <v>140000</v>
      </c>
      <c r="K31" s="307"/>
      <c r="L31" s="306"/>
      <c r="M31" s="307"/>
    </row>
    <row r="32" spans="1:10" s="184" customFormat="1" ht="12.75">
      <c r="A32" s="177"/>
      <c r="B32" s="178" t="s">
        <v>74</v>
      </c>
      <c r="C32" s="179">
        <f>SUM(C27:C27)</f>
        <v>73140</v>
      </c>
      <c r="D32" s="177"/>
      <c r="E32" s="180">
        <v>4</v>
      </c>
      <c r="F32" s="181"/>
      <c r="G32" s="217"/>
      <c r="H32" s="179">
        <f>SUM(H28:H31)</f>
        <v>530000</v>
      </c>
      <c r="I32" s="218"/>
      <c r="J32" s="181">
        <f>J31</f>
        <v>140000</v>
      </c>
    </row>
    <row r="33" spans="1:10" ht="13.5" thickBot="1">
      <c r="A33" s="75"/>
      <c r="B33" s="74"/>
      <c r="C33" s="20"/>
      <c r="D33" s="75"/>
      <c r="E33" s="76"/>
      <c r="F33" s="75"/>
      <c r="G33" s="219"/>
      <c r="H33" s="219"/>
      <c r="I33" s="220"/>
      <c r="J33" s="170"/>
    </row>
    <row r="34" spans="1:10" s="93" customFormat="1" ht="13.5" thickTop="1">
      <c r="A34" s="88" t="s">
        <v>122</v>
      </c>
      <c r="B34" s="139"/>
      <c r="C34" s="223">
        <v>77000</v>
      </c>
      <c r="D34" s="79"/>
      <c r="E34" s="89"/>
      <c r="F34" s="79"/>
      <c r="G34" s="223"/>
      <c r="H34" s="223"/>
      <c r="I34" s="224"/>
      <c r="J34" s="171">
        <f>I34</f>
        <v>0</v>
      </c>
    </row>
    <row r="35" spans="1:10" s="184" customFormat="1" ht="12.75">
      <c r="A35" s="177"/>
      <c r="B35" s="178" t="s">
        <v>75</v>
      </c>
      <c r="C35" s="179">
        <f>SUM(C34:C34)</f>
        <v>77000</v>
      </c>
      <c r="D35" s="177"/>
      <c r="E35" s="180">
        <f>COUNT(E34:E34)</f>
        <v>0</v>
      </c>
      <c r="F35" s="181"/>
      <c r="G35" s="217"/>
      <c r="H35" s="217"/>
      <c r="I35" s="218"/>
      <c r="J35" s="181"/>
    </row>
    <row r="36" spans="1:10" ht="13.5" thickBot="1">
      <c r="A36" s="75"/>
      <c r="B36" s="74"/>
      <c r="C36" s="20"/>
      <c r="D36" s="75"/>
      <c r="E36" s="76"/>
      <c r="F36" s="75"/>
      <c r="G36" s="219"/>
      <c r="H36" s="213"/>
      <c r="I36" s="214"/>
      <c r="J36" s="152"/>
    </row>
    <row r="37" spans="1:10" s="93" customFormat="1" ht="13.5" thickTop="1">
      <c r="A37" s="81" t="s">
        <v>123</v>
      </c>
      <c r="B37" s="59"/>
      <c r="C37" s="215">
        <v>50000</v>
      </c>
      <c r="D37" s="59"/>
      <c r="E37" s="83"/>
      <c r="F37" s="59"/>
      <c r="G37" s="215"/>
      <c r="H37" s="223"/>
      <c r="I37" s="224"/>
      <c r="J37" s="171"/>
    </row>
    <row r="38" spans="1:13" s="308" customFormat="1" ht="12.75">
      <c r="A38" s="288"/>
      <c r="B38" s="314" t="s">
        <v>10</v>
      </c>
      <c r="C38" s="311"/>
      <c r="D38" s="289" t="s">
        <v>454</v>
      </c>
      <c r="E38" s="304">
        <v>1</v>
      </c>
      <c r="F38" s="289" t="s">
        <v>413</v>
      </c>
      <c r="G38" s="311"/>
      <c r="H38" s="311">
        <v>160000</v>
      </c>
      <c r="I38" s="312"/>
      <c r="J38" s="293">
        <f>J37+I38</f>
        <v>0</v>
      </c>
      <c r="K38" s="294" t="s">
        <v>323</v>
      </c>
      <c r="L38" s="306"/>
      <c r="M38" s="307"/>
    </row>
    <row r="39" spans="1:10" s="184" customFormat="1" ht="12.75">
      <c r="A39" s="177"/>
      <c r="B39" s="178" t="s">
        <v>76</v>
      </c>
      <c r="C39" s="179">
        <f>SUM(C37:C37)</f>
        <v>50000</v>
      </c>
      <c r="D39" s="177"/>
      <c r="E39" s="180">
        <v>1</v>
      </c>
      <c r="F39" s="181">
        <f>'Captured Pool Summary'!D12</f>
        <v>0</v>
      </c>
      <c r="G39" s="217"/>
      <c r="H39" s="179">
        <f>SUM(H38)</f>
        <v>160000</v>
      </c>
      <c r="I39" s="218"/>
      <c r="J39" s="206">
        <f>J38</f>
        <v>0</v>
      </c>
    </row>
    <row r="40" spans="1:10" ht="13.5" thickBot="1">
      <c r="A40" s="23"/>
      <c r="B40" s="21"/>
      <c r="C40" s="22"/>
      <c r="D40" s="23"/>
      <c r="E40" s="24"/>
      <c r="F40" s="23"/>
      <c r="G40" s="213"/>
      <c r="H40" s="213"/>
      <c r="I40" s="214"/>
      <c r="J40" s="152"/>
    </row>
    <row r="41" spans="1:10" ht="13.5" thickTop="1">
      <c r="A41" s="88" t="s">
        <v>128</v>
      </c>
      <c r="B41" s="91"/>
      <c r="C41" s="92">
        <v>20000</v>
      </c>
      <c r="D41" s="91"/>
      <c r="E41" s="153"/>
      <c r="F41" s="91"/>
      <c r="G41" s="92"/>
      <c r="H41" s="92"/>
      <c r="I41" s="212"/>
      <c r="J41" s="168">
        <f>I41</f>
        <v>0</v>
      </c>
    </row>
    <row r="42" spans="1:10" s="184" customFormat="1" ht="12.75">
      <c r="A42" s="177"/>
      <c r="B42" s="178" t="s">
        <v>129</v>
      </c>
      <c r="C42" s="179">
        <f>SUM(C41:C41)</f>
        <v>20000</v>
      </c>
      <c r="D42" s="177"/>
      <c r="E42" s="180">
        <f>COUNT(E41:E41)</f>
        <v>0</v>
      </c>
      <c r="F42" s="177"/>
      <c r="G42" s="217"/>
      <c r="H42" s="179">
        <v>0</v>
      </c>
      <c r="I42" s="218"/>
      <c r="J42" s="181"/>
    </row>
    <row r="43" spans="1:10" ht="13.5" thickBot="1">
      <c r="A43" s="75"/>
      <c r="B43" s="75"/>
      <c r="C43" s="219"/>
      <c r="D43" s="75"/>
      <c r="E43" s="76"/>
      <c r="F43" s="75"/>
      <c r="G43" s="219"/>
      <c r="H43" s="219"/>
      <c r="I43" s="220"/>
      <c r="J43" s="170"/>
    </row>
    <row r="44" spans="1:10" ht="13.5" thickTop="1">
      <c r="A44" s="21" t="s">
        <v>130</v>
      </c>
      <c r="B44" s="202"/>
      <c r="C44" s="29">
        <v>47000</v>
      </c>
      <c r="D44" s="202"/>
      <c r="E44" s="90"/>
      <c r="F44" s="202"/>
      <c r="G44" s="213"/>
      <c r="H44" s="213"/>
      <c r="I44" s="214"/>
      <c r="J44" s="152">
        <f>I44</f>
        <v>0</v>
      </c>
    </row>
    <row r="45" spans="1:10" s="184" customFormat="1" ht="12.75">
      <c r="A45" s="177"/>
      <c r="B45" s="178" t="s">
        <v>131</v>
      </c>
      <c r="C45" s="179">
        <f>SUM(C44:C44)</f>
        <v>47000</v>
      </c>
      <c r="D45" s="177"/>
      <c r="E45" s="180">
        <f>COUNT(E44:E44)</f>
        <v>0</v>
      </c>
      <c r="F45" s="181"/>
      <c r="G45" s="217"/>
      <c r="H45" s="217">
        <v>0</v>
      </c>
      <c r="I45" s="218"/>
      <c r="J45" s="206"/>
    </row>
    <row r="46" spans="1:10" ht="13.5" thickBot="1">
      <c r="A46" s="23"/>
      <c r="B46" s="21"/>
      <c r="C46" s="22"/>
      <c r="D46" s="23"/>
      <c r="E46" s="24"/>
      <c r="F46" s="23"/>
      <c r="G46" s="213"/>
      <c r="H46" s="213"/>
      <c r="I46" s="214"/>
      <c r="J46" s="152"/>
    </row>
    <row r="47" spans="1:10" s="93" customFormat="1" ht="13.5" thickTop="1">
      <c r="A47" s="88" t="s">
        <v>124</v>
      </c>
      <c r="B47" s="91"/>
      <c r="C47" s="92"/>
      <c r="D47" s="79"/>
      <c r="E47" s="89"/>
      <c r="F47" s="79"/>
      <c r="G47" s="223"/>
      <c r="H47" s="223"/>
      <c r="I47" s="224"/>
      <c r="J47" s="171"/>
    </row>
    <row r="48" spans="1:10" s="184" customFormat="1" ht="12.75">
      <c r="A48" s="178"/>
      <c r="B48" s="178" t="s">
        <v>125</v>
      </c>
      <c r="C48" s="179">
        <f>SUM(C47:C47)</f>
        <v>0</v>
      </c>
      <c r="D48" s="177"/>
      <c r="E48" s="180">
        <f>COUNT(E47:E47)</f>
        <v>0</v>
      </c>
      <c r="F48" s="181"/>
      <c r="G48" s="217"/>
      <c r="H48" s="179">
        <v>0</v>
      </c>
      <c r="I48" s="218"/>
      <c r="J48" s="181"/>
    </row>
    <row r="49" spans="1:10" ht="13.5" thickBot="1">
      <c r="A49" s="75"/>
      <c r="B49" s="74"/>
      <c r="C49" s="20"/>
      <c r="D49" s="75"/>
      <c r="E49" s="76"/>
      <c r="F49" s="75"/>
      <c r="G49" s="219"/>
      <c r="H49" s="219"/>
      <c r="I49" s="220"/>
      <c r="J49" s="86"/>
    </row>
    <row r="50" spans="1:10" ht="13.5" thickTop="1">
      <c r="A50" s="21" t="s">
        <v>126</v>
      </c>
      <c r="B50" s="45"/>
      <c r="C50" s="29"/>
      <c r="D50" s="28"/>
      <c r="E50" s="90"/>
      <c r="F50" s="28"/>
      <c r="G50" s="29"/>
      <c r="H50" s="29"/>
      <c r="I50" s="164"/>
      <c r="J50" s="173">
        <f>I50</f>
        <v>0</v>
      </c>
    </row>
    <row r="51" spans="1:10" s="23" customFormat="1" ht="12.75">
      <c r="A51" s="21"/>
      <c r="J51" s="173"/>
    </row>
    <row r="52" spans="1:10" ht="12.75">
      <c r="A52" s="21"/>
      <c r="B52" s="28"/>
      <c r="C52" s="29"/>
      <c r="D52" s="28"/>
      <c r="E52" s="90"/>
      <c r="F52" s="28"/>
      <c r="G52" s="29"/>
      <c r="H52" s="29"/>
      <c r="I52" s="164"/>
      <c r="J52" s="173">
        <f>J51+I52</f>
        <v>0</v>
      </c>
    </row>
    <row r="53" spans="1:10" s="184" customFormat="1" ht="12.75">
      <c r="A53" s="177"/>
      <c r="B53" s="178" t="s">
        <v>127</v>
      </c>
      <c r="C53" s="179">
        <f>SUM(C50:C50)</f>
        <v>0</v>
      </c>
      <c r="D53" s="177"/>
      <c r="E53" s="180">
        <f>COUNT(#REF!)</f>
        <v>0</v>
      </c>
      <c r="F53" s="181"/>
      <c r="G53" s="217"/>
      <c r="H53" s="217">
        <v>0</v>
      </c>
      <c r="I53" s="218"/>
      <c r="J53" s="181">
        <f>J52+I53</f>
        <v>0</v>
      </c>
    </row>
    <row r="54" spans="1:10" ht="13.5" thickBot="1">
      <c r="A54" s="75"/>
      <c r="B54" s="74"/>
      <c r="C54" s="20"/>
      <c r="D54" s="75"/>
      <c r="E54" s="76"/>
      <c r="F54" s="86"/>
      <c r="G54" s="219"/>
      <c r="H54" s="219"/>
      <c r="I54" s="220"/>
      <c r="J54" s="170"/>
    </row>
    <row r="55" spans="1:10" ht="13.5" thickTop="1">
      <c r="A55" s="23"/>
      <c r="B55" s="23"/>
      <c r="C55" s="213"/>
      <c r="D55" s="23"/>
      <c r="E55" s="24"/>
      <c r="F55" s="23"/>
      <c r="G55" s="213"/>
      <c r="H55" s="213"/>
      <c r="I55" s="214"/>
      <c r="J55" s="152"/>
    </row>
    <row r="56" spans="1:10" s="184" customFormat="1" ht="13.5" thickBot="1">
      <c r="A56" s="185" t="s">
        <v>25</v>
      </c>
      <c r="B56" s="186"/>
      <c r="C56" s="187" t="e">
        <f>+C39+C35+C32+C25+C22+C18+C10</f>
        <v>#REF!</v>
      </c>
      <c r="D56" s="185"/>
      <c r="E56" s="188">
        <f>E10+E18+E22+E25+E32+E35+E39+E42+E45+E48+E53</f>
        <v>13</v>
      </c>
      <c r="F56" s="187">
        <v>640000</v>
      </c>
      <c r="G56" s="225"/>
      <c r="H56" s="187">
        <f>H53+H48+H45+H42+H39+H32+H22+H18+H10</f>
        <v>1760000</v>
      </c>
      <c r="I56" s="226"/>
      <c r="J56" s="191">
        <f>J32+J22+J18+J10+J39</f>
        <v>570000</v>
      </c>
    </row>
    <row r="57" spans="1:10" ht="13.5" hidden="1" thickTop="1">
      <c r="A57" s="21"/>
      <c r="B57" s="23"/>
      <c r="C57" s="22"/>
      <c r="D57" s="21"/>
      <c r="E57" s="84"/>
      <c r="F57" s="22" t="s">
        <v>100</v>
      </c>
      <c r="G57" s="213"/>
      <c r="H57" s="213"/>
      <c r="I57" s="214"/>
      <c r="J57" s="174">
        <f>'Outreach+BOC'!C20</f>
        <v>149091</v>
      </c>
    </row>
    <row r="58" spans="1:10" ht="12.75" hidden="1">
      <c r="A58" s="21"/>
      <c r="B58" s="23"/>
      <c r="C58" s="22"/>
      <c r="D58" s="21"/>
      <c r="E58" s="84"/>
      <c r="F58" s="22" t="s">
        <v>162</v>
      </c>
      <c r="G58" s="213"/>
      <c r="H58" s="213"/>
      <c r="I58" s="214"/>
      <c r="J58" s="174">
        <f>SUM(J56:J57)</f>
        <v>719091</v>
      </c>
    </row>
    <row r="59" spans="1:10" ht="12.75" hidden="1">
      <c r="A59" s="21"/>
      <c r="B59" s="23"/>
      <c r="C59" s="22"/>
      <c r="D59" s="21"/>
      <c r="E59" s="84"/>
      <c r="F59" s="22" t="s">
        <v>161</v>
      </c>
      <c r="G59" s="213"/>
      <c r="H59" s="213"/>
      <c r="I59" s="214"/>
      <c r="J59" s="174">
        <f>-F56</f>
        <v>-640000</v>
      </c>
    </row>
    <row r="60" spans="6:10" ht="12.75" hidden="1">
      <c r="F60" s="3" t="s">
        <v>163</v>
      </c>
      <c r="J60" s="154">
        <f>F56-J56-J57</f>
        <v>-79091</v>
      </c>
    </row>
    <row r="61" ht="13.5" thickTop="1"/>
    <row r="62" ht="12.75"/>
    <row r="63" ht="12.75"/>
    <row r="64" ht="12.75"/>
  </sheetData>
  <sheetProtection/>
  <mergeCells count="1">
    <mergeCell ref="B1:J1"/>
  </mergeCells>
  <printOptions/>
  <pageMargins left="0.45" right="0.41" top="0.56" bottom="0.79" header="0.5" footer="0.42"/>
  <pageSetup fitToHeight="0" fitToWidth="1" horizontalDpi="600" verticalDpi="600" orientation="landscape" scale="79" r:id="rId3"/>
  <headerFooter alignWithMargins="0">
    <oddFooter>&amp;C&amp;T   &amp;D</oddFooter>
  </headerFooter>
  <rowBreaks count="3" manualBreakCount="3">
    <brk id="11" min="1" max="9" man="1"/>
    <brk id="19" min="1" max="9" man="1"/>
    <brk id="26" min="1" max="9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E1">
      <pane ySplit="5" topLeftCell="A15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12.8515625" style="209" hidden="1" customWidth="1"/>
    <col min="4" max="4" width="22.57421875" style="0" customWidth="1"/>
    <col min="5" max="5" width="6.8515625" style="12" bestFit="1" customWidth="1"/>
    <col min="6" max="6" width="57.00390625" style="0" customWidth="1"/>
    <col min="7" max="8" width="12.140625" style="209" customWidth="1"/>
    <col min="9" max="9" width="12.140625" style="210" customWidth="1"/>
    <col min="10" max="10" width="16.57421875" style="104" customWidth="1"/>
  </cols>
  <sheetData>
    <row r="1" spans="1:10" s="3" customFormat="1" ht="15.75">
      <c r="A1" s="78"/>
      <c r="B1" s="506" t="s">
        <v>188</v>
      </c>
      <c r="C1" s="507"/>
      <c r="D1" s="507"/>
      <c r="E1" s="507"/>
      <c r="F1" s="507"/>
      <c r="G1" s="507"/>
      <c r="H1" s="507"/>
      <c r="I1" s="507"/>
      <c r="J1" s="507"/>
    </row>
    <row r="2" spans="1:6" ht="15.75" thickBot="1">
      <c r="A2" s="15"/>
      <c r="B2" s="16"/>
      <c r="C2" s="208"/>
      <c r="D2" s="16"/>
      <c r="E2" s="16"/>
      <c r="F2" s="16"/>
    </row>
    <row r="3" spans="1:10" ht="13.5" thickTop="1">
      <c r="A3" s="65"/>
      <c r="B3" s="66"/>
      <c r="C3" s="67" t="s">
        <v>67</v>
      </c>
      <c r="D3" s="66"/>
      <c r="E3" s="68"/>
      <c r="F3" s="66"/>
      <c r="G3" s="211"/>
      <c r="H3" s="211"/>
      <c r="I3" s="212"/>
      <c r="J3" s="165"/>
    </row>
    <row r="4" spans="1:10" ht="12.75">
      <c r="A4" s="69"/>
      <c r="B4" s="23"/>
      <c r="C4" s="18" t="s">
        <v>16</v>
      </c>
      <c r="D4" s="23"/>
      <c r="E4" s="24"/>
      <c r="F4" s="23"/>
      <c r="G4" s="18" t="s">
        <v>115</v>
      </c>
      <c r="H4" s="18" t="s">
        <v>159</v>
      </c>
      <c r="I4" s="159" t="s">
        <v>160</v>
      </c>
      <c r="J4" s="166" t="s">
        <v>160</v>
      </c>
    </row>
    <row r="5" spans="1:10" ht="15.75" thickBot="1">
      <c r="A5" s="70"/>
      <c r="B5" s="19" t="s">
        <v>14</v>
      </c>
      <c r="C5" s="20" t="s">
        <v>68</v>
      </c>
      <c r="D5" s="19" t="s">
        <v>29</v>
      </c>
      <c r="E5" s="19" t="s">
        <v>69</v>
      </c>
      <c r="F5" s="19" t="s">
        <v>66</v>
      </c>
      <c r="G5" s="71" t="s">
        <v>16</v>
      </c>
      <c r="H5" s="71" t="s">
        <v>116</v>
      </c>
      <c r="I5" s="371"/>
      <c r="J5" s="370" t="s">
        <v>116</v>
      </c>
    </row>
    <row r="6" spans="1:10" ht="13.5" thickTop="1">
      <c r="A6" s="21" t="s">
        <v>118</v>
      </c>
      <c r="B6" s="84"/>
      <c r="C6" s="22"/>
      <c r="D6" s="84"/>
      <c r="E6" s="84"/>
      <c r="F6" s="84"/>
      <c r="G6" s="18"/>
      <c r="H6" s="18"/>
      <c r="I6" s="159"/>
      <c r="J6" s="360">
        <v>0</v>
      </c>
    </row>
    <row r="7" spans="1:13" s="257" customFormat="1" ht="12.75">
      <c r="A7" s="250"/>
      <c r="B7" s="250" t="s">
        <v>269</v>
      </c>
      <c r="C7" s="251"/>
      <c r="D7" s="250" t="s">
        <v>233</v>
      </c>
      <c r="E7" s="252">
        <v>1</v>
      </c>
      <c r="F7" s="276" t="s">
        <v>459</v>
      </c>
      <c r="G7" s="251"/>
      <c r="H7" s="251">
        <v>160000</v>
      </c>
      <c r="I7" s="254">
        <f>H7</f>
        <v>160000</v>
      </c>
      <c r="J7" s="253">
        <f>J6+I7</f>
        <v>160000</v>
      </c>
      <c r="K7" s="255" t="s">
        <v>244</v>
      </c>
      <c r="L7" s="256"/>
      <c r="M7" s="255"/>
    </row>
    <row r="8" spans="1:11" s="247" customFormat="1" ht="13.5" thickBot="1">
      <c r="A8" s="242"/>
      <c r="B8" s="243" t="s">
        <v>268</v>
      </c>
      <c r="C8" s="243" t="s">
        <v>171</v>
      </c>
      <c r="D8" s="243" t="s">
        <v>233</v>
      </c>
      <c r="E8" s="244">
        <v>2</v>
      </c>
      <c r="F8" s="243" t="s">
        <v>518</v>
      </c>
      <c r="G8" s="242"/>
      <c r="H8" s="245">
        <v>160000</v>
      </c>
      <c r="I8" s="242"/>
      <c r="J8" s="365">
        <f>J7+I8</f>
        <v>160000</v>
      </c>
      <c r="K8" s="246" t="s">
        <v>242</v>
      </c>
    </row>
    <row r="9" spans="1:10" s="184" customFormat="1" ht="13.5" thickTop="1">
      <c r="A9" s="177"/>
      <c r="B9" s="178" t="s">
        <v>71</v>
      </c>
      <c r="C9" s="179" t="e">
        <f>SUM(#REF!)</f>
        <v>#REF!</v>
      </c>
      <c r="D9" s="177"/>
      <c r="E9" s="180">
        <v>2</v>
      </c>
      <c r="F9" s="181"/>
      <c r="G9" s="217"/>
      <c r="H9" s="179">
        <f>SUM(H7:H8)</f>
        <v>320000</v>
      </c>
      <c r="I9" s="218"/>
      <c r="J9" s="207">
        <f>J8</f>
        <v>160000</v>
      </c>
    </row>
    <row r="10" spans="1:10" ht="13.5" thickBot="1">
      <c r="A10" s="75"/>
      <c r="B10" s="74"/>
      <c r="C10" s="201" t="s">
        <v>171</v>
      </c>
      <c r="D10" s="75"/>
      <c r="E10" s="76"/>
      <c r="F10" s="75"/>
      <c r="G10" s="219"/>
      <c r="H10" s="219"/>
      <c r="I10" s="220"/>
      <c r="J10" s="170"/>
    </row>
    <row r="11" spans="1:10" s="93" customFormat="1" ht="13.5" thickTop="1">
      <c r="A11" s="81" t="s">
        <v>5</v>
      </c>
      <c r="B11" s="59"/>
      <c r="C11" s="215"/>
      <c r="D11" s="59"/>
      <c r="E11" s="83"/>
      <c r="F11" s="59"/>
      <c r="G11" s="215"/>
      <c r="H11" s="215"/>
      <c r="I11" s="216"/>
      <c r="J11" s="169"/>
    </row>
    <row r="12" spans="1:13" s="257" customFormat="1" ht="12.75">
      <c r="A12" s="250"/>
      <c r="B12" s="250" t="s">
        <v>279</v>
      </c>
      <c r="C12" s="258"/>
      <c r="D12" s="250" t="s">
        <v>231</v>
      </c>
      <c r="E12" s="252">
        <v>1</v>
      </c>
      <c r="F12" s="253" t="s">
        <v>302</v>
      </c>
      <c r="H12" s="251">
        <v>110000</v>
      </c>
      <c r="I12" s="254"/>
      <c r="J12" s="259">
        <f>J11+I12</f>
        <v>0</v>
      </c>
      <c r="K12" s="255" t="s">
        <v>303</v>
      </c>
      <c r="L12" s="256"/>
      <c r="M12" s="255"/>
    </row>
    <row r="13" spans="1:13" s="257" customFormat="1" ht="12.75">
      <c r="A13" s="250"/>
      <c r="B13" s="250" t="s">
        <v>289</v>
      </c>
      <c r="C13" s="258"/>
      <c r="D13" s="250" t="s">
        <v>231</v>
      </c>
      <c r="E13" s="252">
        <v>2</v>
      </c>
      <c r="F13" s="253" t="s">
        <v>304</v>
      </c>
      <c r="H13" s="251">
        <v>100000</v>
      </c>
      <c r="I13" s="254"/>
      <c r="J13" s="259">
        <f>J12+I13</f>
        <v>0</v>
      </c>
      <c r="K13" s="255" t="s">
        <v>305</v>
      </c>
      <c r="L13" s="256"/>
      <c r="M13" s="255"/>
    </row>
    <row r="14" spans="1:10" s="184" customFormat="1" ht="12.75">
      <c r="A14" s="177"/>
      <c r="B14" s="178" t="s">
        <v>117</v>
      </c>
      <c r="C14" s="179">
        <f>SUM(C11:C13)</f>
        <v>0</v>
      </c>
      <c r="D14" s="177"/>
      <c r="E14" s="180">
        <v>2</v>
      </c>
      <c r="F14" s="181"/>
      <c r="G14" s="217"/>
      <c r="H14" s="217">
        <f>SUM(H12:H13)</f>
        <v>210000</v>
      </c>
      <c r="I14" s="218"/>
      <c r="J14" s="206">
        <f>J13</f>
        <v>0</v>
      </c>
    </row>
    <row r="15" spans="1:10" ht="13.5" thickBot="1">
      <c r="A15" s="75"/>
      <c r="B15" s="74"/>
      <c r="C15" s="20"/>
      <c r="D15" s="75"/>
      <c r="E15" s="76"/>
      <c r="F15" s="75"/>
      <c r="G15" s="219"/>
      <c r="H15" s="219"/>
      <c r="I15" s="220"/>
      <c r="J15" s="170"/>
    </row>
    <row r="16" spans="1:10" ht="13.5" thickTop="1">
      <c r="A16" s="72" t="s">
        <v>119</v>
      </c>
      <c r="B16" s="73"/>
      <c r="C16" s="211"/>
      <c r="D16" s="73"/>
      <c r="E16" s="68"/>
      <c r="F16" s="73"/>
      <c r="G16" s="211"/>
      <c r="H16" s="211"/>
      <c r="I16" s="212"/>
      <c r="J16" s="168">
        <f>I16</f>
        <v>0</v>
      </c>
    </row>
    <row r="17" spans="1:13" s="267" customFormat="1" ht="12.75">
      <c r="A17" s="260"/>
      <c r="B17" s="250" t="s">
        <v>17</v>
      </c>
      <c r="C17" s="261"/>
      <c r="D17" s="250" t="s">
        <v>461</v>
      </c>
      <c r="E17" s="262">
        <v>1</v>
      </c>
      <c r="F17" s="250" t="s">
        <v>460</v>
      </c>
      <c r="H17" s="261">
        <v>75370</v>
      </c>
      <c r="I17" s="263">
        <f>H17</f>
        <v>75370</v>
      </c>
      <c r="J17" s="264">
        <f>J16+I17</f>
        <v>75370</v>
      </c>
      <c r="K17" s="255" t="s">
        <v>321</v>
      </c>
      <c r="L17" s="265"/>
      <c r="M17" s="266"/>
    </row>
    <row r="18" spans="1:13" s="267" customFormat="1" ht="12.75">
      <c r="A18" s="268"/>
      <c r="B18" s="250" t="s">
        <v>173</v>
      </c>
      <c r="C18" s="258"/>
      <c r="D18" s="250" t="s">
        <v>231</v>
      </c>
      <c r="E18" s="252">
        <v>2</v>
      </c>
      <c r="F18" s="276" t="s">
        <v>318</v>
      </c>
      <c r="H18" s="261">
        <v>25000</v>
      </c>
      <c r="I18" s="263"/>
      <c r="J18" s="264">
        <f>J17+I18</f>
        <v>75370</v>
      </c>
      <c r="K18" s="255" t="s">
        <v>324</v>
      </c>
      <c r="L18" s="265"/>
      <c r="M18" s="266"/>
    </row>
    <row r="19" spans="1:13" s="267" customFormat="1" ht="13.5" thickBot="1">
      <c r="A19" s="269"/>
      <c r="B19" s="270" t="s">
        <v>173</v>
      </c>
      <c r="C19" s="271"/>
      <c r="D19" s="270" t="s">
        <v>231</v>
      </c>
      <c r="E19" s="272">
        <v>3</v>
      </c>
      <c r="F19" s="269" t="s">
        <v>319</v>
      </c>
      <c r="G19" s="269"/>
      <c r="H19" s="273">
        <v>10000</v>
      </c>
      <c r="I19" s="274"/>
      <c r="J19" s="275">
        <f>J18+I19</f>
        <v>75370</v>
      </c>
      <c r="K19" s="255" t="s">
        <v>324</v>
      </c>
      <c r="L19" s="265"/>
      <c r="M19" s="266"/>
    </row>
    <row r="20" spans="1:10" s="184" customFormat="1" ht="13.5" thickTop="1">
      <c r="A20" s="177"/>
      <c r="B20" s="178" t="s">
        <v>72</v>
      </c>
      <c r="C20" s="179">
        <f>SUM(C16:C19)</f>
        <v>0</v>
      </c>
      <c r="D20" s="177"/>
      <c r="E20" s="180">
        <v>3</v>
      </c>
      <c r="F20" s="181"/>
      <c r="G20" s="217"/>
      <c r="H20" s="217">
        <f>SUM(H17:H19)</f>
        <v>110370</v>
      </c>
      <c r="I20" s="218"/>
      <c r="J20" s="181">
        <f>J19</f>
        <v>75370</v>
      </c>
    </row>
    <row r="21" spans="1:10" ht="13.5" thickBot="1">
      <c r="A21" s="75"/>
      <c r="B21" s="74"/>
      <c r="C21" s="20"/>
      <c r="D21" s="75"/>
      <c r="E21" s="76"/>
      <c r="F21" s="75"/>
      <c r="G21" s="219"/>
      <c r="H21" s="219"/>
      <c r="I21" s="220"/>
      <c r="J21" s="170"/>
    </row>
    <row r="22" spans="1:10" ht="13.5" thickTop="1">
      <c r="A22" s="21" t="s">
        <v>458</v>
      </c>
      <c r="B22" s="21"/>
      <c r="C22" s="22"/>
      <c r="D22" s="23"/>
      <c r="E22" s="24"/>
      <c r="F22" s="23"/>
      <c r="G22" s="213"/>
      <c r="H22" s="213"/>
      <c r="I22" s="214"/>
      <c r="J22" s="152"/>
    </row>
    <row r="23" spans="1:13" s="257" customFormat="1" ht="13.5" thickBot="1">
      <c r="A23" s="270"/>
      <c r="B23" s="372" t="s">
        <v>495</v>
      </c>
      <c r="C23" s="271"/>
      <c r="D23" s="270"/>
      <c r="E23" s="373"/>
      <c r="F23" s="369" t="s">
        <v>496</v>
      </c>
      <c r="G23" s="374">
        <v>270000</v>
      </c>
      <c r="H23" s="374"/>
      <c r="I23" s="375">
        <v>135000</v>
      </c>
      <c r="J23" s="259">
        <f>J22+I23</f>
        <v>135000</v>
      </c>
      <c r="K23" s="255" t="s">
        <v>509</v>
      </c>
      <c r="L23" s="256"/>
      <c r="M23" s="255"/>
    </row>
    <row r="24" spans="1:10" s="184" customFormat="1" ht="13.5" thickTop="1">
      <c r="A24" s="177"/>
      <c r="B24" s="178" t="s">
        <v>73</v>
      </c>
      <c r="C24" s="179" t="e">
        <f>SUM(#REF!)</f>
        <v>#REF!</v>
      </c>
      <c r="D24" s="177"/>
      <c r="E24" s="180">
        <f>COUNT(#REF!)</f>
        <v>0</v>
      </c>
      <c r="F24" s="181"/>
      <c r="G24" s="217"/>
      <c r="H24" s="179"/>
      <c r="I24" s="218"/>
      <c r="J24" s="206">
        <f>J23</f>
        <v>135000</v>
      </c>
    </row>
    <row r="25" spans="1:10" ht="13.5" thickBot="1">
      <c r="A25" s="75"/>
      <c r="B25" s="74"/>
      <c r="C25" s="20"/>
      <c r="D25" s="75"/>
      <c r="E25" s="19"/>
      <c r="F25" s="86"/>
      <c r="G25" s="219"/>
      <c r="H25" s="219"/>
      <c r="I25" s="220"/>
      <c r="J25" s="86"/>
    </row>
    <row r="26" spans="1:10" ht="13.5" thickTop="1">
      <c r="A26" s="21" t="s">
        <v>121</v>
      </c>
      <c r="B26" s="21"/>
      <c r="C26" s="22"/>
      <c r="D26" s="23"/>
      <c r="E26" s="84"/>
      <c r="F26" s="80"/>
      <c r="G26" s="213"/>
      <c r="H26" s="213"/>
      <c r="I26" s="214"/>
      <c r="J26" s="80">
        <v>0</v>
      </c>
    </row>
    <row r="27" spans="1:13" s="267" customFormat="1" ht="12.75">
      <c r="A27" s="268"/>
      <c r="B27" s="250" t="s">
        <v>349</v>
      </c>
      <c r="C27" s="258"/>
      <c r="D27" s="250" t="s">
        <v>233</v>
      </c>
      <c r="E27" s="252">
        <v>1</v>
      </c>
      <c r="F27" s="253" t="s">
        <v>381</v>
      </c>
      <c r="H27" s="284">
        <v>120000</v>
      </c>
      <c r="I27" s="285">
        <f>H27</f>
        <v>120000</v>
      </c>
      <c r="J27" s="259">
        <f>J26+I27</f>
        <v>120000</v>
      </c>
      <c r="K27" s="255" t="s">
        <v>385</v>
      </c>
      <c r="L27" s="265"/>
      <c r="M27" s="266"/>
    </row>
    <row r="28" spans="1:13" s="267" customFormat="1" ht="12.75">
      <c r="A28" s="268"/>
      <c r="B28" s="250" t="s">
        <v>382</v>
      </c>
      <c r="C28" s="258"/>
      <c r="D28" s="250" t="s">
        <v>233</v>
      </c>
      <c r="E28" s="252">
        <v>2</v>
      </c>
      <c r="F28" s="253" t="s">
        <v>383</v>
      </c>
      <c r="H28" s="284">
        <v>160000</v>
      </c>
      <c r="I28" s="285"/>
      <c r="J28" s="259">
        <f>J27+I28</f>
        <v>120000</v>
      </c>
      <c r="K28" s="266"/>
      <c r="L28" s="265"/>
      <c r="M28" s="266"/>
    </row>
    <row r="29" spans="1:13" s="267" customFormat="1" ht="12.75">
      <c r="A29" s="268"/>
      <c r="B29" s="250" t="s">
        <v>195</v>
      </c>
      <c r="C29" s="258"/>
      <c r="D29" s="250" t="s">
        <v>233</v>
      </c>
      <c r="E29" s="252">
        <v>3</v>
      </c>
      <c r="F29" s="253" t="s">
        <v>384</v>
      </c>
      <c r="H29" s="284">
        <v>135000</v>
      </c>
      <c r="I29" s="285"/>
      <c r="J29" s="259">
        <f>J28+I29</f>
        <v>120000</v>
      </c>
      <c r="K29" s="266"/>
      <c r="L29" s="265"/>
      <c r="M29" s="266"/>
    </row>
    <row r="30" spans="1:10" s="184" customFormat="1" ht="12.75">
      <c r="A30" s="177"/>
      <c r="B30" s="178" t="s">
        <v>74</v>
      </c>
      <c r="C30" s="179" t="e">
        <f>SUM(#REF!)</f>
        <v>#REF!</v>
      </c>
      <c r="D30" s="177"/>
      <c r="E30" s="180">
        <v>3</v>
      </c>
      <c r="F30" s="181"/>
      <c r="G30" s="217"/>
      <c r="H30" s="179">
        <f>SUM(H27:H29)</f>
        <v>415000</v>
      </c>
      <c r="I30" s="218"/>
      <c r="J30" s="206">
        <f>J29</f>
        <v>120000</v>
      </c>
    </row>
    <row r="31" spans="1:10" ht="13.5" thickBot="1">
      <c r="A31" s="75"/>
      <c r="B31" s="74"/>
      <c r="C31" s="20"/>
      <c r="D31" s="75"/>
      <c r="E31" s="76"/>
      <c r="F31" s="75"/>
      <c r="G31" s="219"/>
      <c r="H31" s="219"/>
      <c r="I31" s="220"/>
      <c r="J31" s="170"/>
    </row>
    <row r="32" spans="1:10" ht="13.5" thickTop="1">
      <c r="A32" s="21" t="s">
        <v>457</v>
      </c>
      <c r="B32" s="21"/>
      <c r="C32" s="22"/>
      <c r="D32" s="23"/>
      <c r="E32" s="24"/>
      <c r="F32" s="23"/>
      <c r="G32" s="213"/>
      <c r="H32" s="213"/>
      <c r="I32" s="214"/>
      <c r="J32" s="152"/>
    </row>
    <row r="33" spans="1:13" s="267" customFormat="1" ht="12.75">
      <c r="A33" s="268"/>
      <c r="B33" s="250" t="s">
        <v>169</v>
      </c>
      <c r="C33" s="258"/>
      <c r="D33" s="250" t="s">
        <v>233</v>
      </c>
      <c r="E33" s="252" t="s">
        <v>401</v>
      </c>
      <c r="F33" s="253" t="s">
        <v>402</v>
      </c>
      <c r="H33" s="284">
        <v>120000</v>
      </c>
      <c r="I33" s="285"/>
      <c r="J33" s="259">
        <f>J32+I33</f>
        <v>0</v>
      </c>
      <c r="K33" s="255" t="s">
        <v>403</v>
      </c>
      <c r="L33" s="265"/>
      <c r="M33" s="266"/>
    </row>
    <row r="34" spans="1:13" s="267" customFormat="1" ht="12.75">
      <c r="A34" s="268"/>
      <c r="B34" s="250" t="s">
        <v>156</v>
      </c>
      <c r="C34" s="258"/>
      <c r="D34" s="250" t="s">
        <v>233</v>
      </c>
      <c r="E34" s="252" t="s">
        <v>404</v>
      </c>
      <c r="F34" s="253" t="s">
        <v>405</v>
      </c>
      <c r="H34" s="284">
        <v>120000</v>
      </c>
      <c r="I34" s="285"/>
      <c r="J34" s="259">
        <f>J33+I34</f>
        <v>0</v>
      </c>
      <c r="K34" s="255" t="s">
        <v>406</v>
      </c>
      <c r="L34" s="265"/>
      <c r="M34" s="266"/>
    </row>
    <row r="35" spans="1:13" s="267" customFormat="1" ht="13.5" thickBot="1">
      <c r="A35" s="269"/>
      <c r="B35" s="270" t="s">
        <v>387</v>
      </c>
      <c r="C35" s="271"/>
      <c r="D35" s="270" t="s">
        <v>233</v>
      </c>
      <c r="E35" s="272">
        <v>3</v>
      </c>
      <c r="F35" s="270" t="s">
        <v>410</v>
      </c>
      <c r="G35" s="269"/>
      <c r="H35" s="287">
        <v>120000</v>
      </c>
      <c r="I35" s="368"/>
      <c r="J35" s="369">
        <f>J34+I35</f>
        <v>0</v>
      </c>
      <c r="K35" s="255" t="s">
        <v>411</v>
      </c>
      <c r="L35" s="265"/>
      <c r="M35" s="266"/>
    </row>
    <row r="36" spans="1:10" s="184" customFormat="1" ht="13.5" thickTop="1">
      <c r="A36" s="177"/>
      <c r="B36" s="178" t="s">
        <v>75</v>
      </c>
      <c r="C36" s="179" t="e">
        <f>SUM(#REF!)</f>
        <v>#REF!</v>
      </c>
      <c r="D36" s="177"/>
      <c r="E36" s="180">
        <v>3</v>
      </c>
      <c r="F36" s="181"/>
      <c r="G36" s="217"/>
      <c r="H36" s="179">
        <f>SUM(H33:H35)</f>
        <v>360000</v>
      </c>
      <c r="I36" s="218"/>
      <c r="J36" s="181">
        <f>J35</f>
        <v>0</v>
      </c>
    </row>
    <row r="37" spans="1:10" ht="13.5" thickBot="1">
      <c r="A37" s="75"/>
      <c r="B37" s="74"/>
      <c r="C37" s="20"/>
      <c r="D37" s="75"/>
      <c r="E37" s="76"/>
      <c r="F37" s="75"/>
      <c r="G37" s="219"/>
      <c r="H37" s="219"/>
      <c r="I37" s="220"/>
      <c r="J37" s="170"/>
    </row>
    <row r="38" spans="1:10" s="93" customFormat="1" ht="13.5" thickTop="1">
      <c r="A38" s="81" t="s">
        <v>123</v>
      </c>
      <c r="B38" s="59"/>
      <c r="C38" s="215"/>
      <c r="D38" s="59"/>
      <c r="E38" s="83"/>
      <c r="F38" s="59"/>
      <c r="G38" s="215"/>
      <c r="H38" s="215"/>
      <c r="I38" s="216"/>
      <c r="J38" s="205"/>
    </row>
    <row r="39" spans="1:13" s="267" customFormat="1" ht="12.75">
      <c r="A39" s="260"/>
      <c r="B39" s="250" t="s">
        <v>10</v>
      </c>
      <c r="C39" s="284"/>
      <c r="D39" s="250" t="s">
        <v>233</v>
      </c>
      <c r="E39" s="262">
        <v>1</v>
      </c>
      <c r="F39" s="250" t="s">
        <v>412</v>
      </c>
      <c r="G39" s="284">
        <v>160000</v>
      </c>
      <c r="H39" s="284">
        <v>80000</v>
      </c>
      <c r="I39" s="285">
        <f>H39</f>
        <v>80000</v>
      </c>
      <c r="J39" s="264">
        <f>J38+I39</f>
        <v>80000</v>
      </c>
      <c r="K39" s="266"/>
      <c r="L39" s="265"/>
      <c r="M39" s="266"/>
    </row>
    <row r="40" spans="1:10" s="184" customFormat="1" ht="12.75">
      <c r="A40" s="177"/>
      <c r="B40" s="178" t="s">
        <v>463</v>
      </c>
      <c r="C40" s="179" t="e">
        <f>SUM(#REF!)</f>
        <v>#REF!</v>
      </c>
      <c r="D40" s="177"/>
      <c r="E40" s="180">
        <v>1</v>
      </c>
      <c r="F40" s="177"/>
      <c r="G40" s="217"/>
      <c r="H40" s="179">
        <f>SUM(H39:H39)</f>
        <v>80000</v>
      </c>
      <c r="I40" s="218"/>
      <c r="J40" s="181">
        <f>J39</f>
        <v>80000</v>
      </c>
    </row>
    <row r="41" spans="1:10" ht="13.5" thickBot="1">
      <c r="A41" s="75"/>
      <c r="B41" s="75"/>
      <c r="C41" s="219"/>
      <c r="D41" s="75"/>
      <c r="E41" s="76"/>
      <c r="F41" s="75"/>
      <c r="G41" s="219"/>
      <c r="H41" s="219"/>
      <c r="I41" s="220"/>
      <c r="J41" s="170"/>
    </row>
    <row r="42" spans="1:10" s="184" customFormat="1" ht="13.5" thickTop="1">
      <c r="A42" s="177"/>
      <c r="B42" s="178" t="s">
        <v>131</v>
      </c>
      <c r="C42" s="179" t="e">
        <f>SUM(#REF!)</f>
        <v>#REF!</v>
      </c>
      <c r="D42" s="177"/>
      <c r="E42" s="180">
        <f>COUNT(#REF!)</f>
        <v>0</v>
      </c>
      <c r="F42" s="181"/>
      <c r="G42" s="217"/>
      <c r="H42" s="217"/>
      <c r="I42" s="218"/>
      <c r="J42" s="206"/>
    </row>
    <row r="43" spans="1:10" ht="12.75">
      <c r="A43" s="23"/>
      <c r="B43" s="21"/>
      <c r="C43" s="22"/>
      <c r="D43" s="23"/>
      <c r="E43" s="24"/>
      <c r="F43" s="23"/>
      <c r="G43" s="213"/>
      <c r="H43" s="213"/>
      <c r="I43" s="214"/>
      <c r="J43" s="152"/>
    </row>
    <row r="44" spans="1:10" s="184" customFormat="1" ht="12.75">
      <c r="A44" s="178"/>
      <c r="B44" s="178" t="s">
        <v>125</v>
      </c>
      <c r="C44" s="179" t="e">
        <f>SUM(#REF!)</f>
        <v>#REF!</v>
      </c>
      <c r="D44" s="177"/>
      <c r="E44" s="180">
        <f>COUNT(#REF!)</f>
        <v>0</v>
      </c>
      <c r="F44" s="181"/>
      <c r="G44" s="217"/>
      <c r="H44" s="179"/>
      <c r="I44" s="218"/>
      <c r="J44" s="181"/>
    </row>
    <row r="45" spans="1:10" ht="13.5" thickBot="1">
      <c r="A45" s="75"/>
      <c r="B45" s="74"/>
      <c r="C45" s="20"/>
      <c r="D45" s="75"/>
      <c r="E45" s="76"/>
      <c r="F45" s="75"/>
      <c r="G45" s="219"/>
      <c r="H45" s="219"/>
      <c r="I45" s="220"/>
      <c r="J45" s="86"/>
    </row>
    <row r="46" spans="1:10" ht="13.5" thickTop="1">
      <c r="A46" s="21" t="s">
        <v>126</v>
      </c>
      <c r="B46" s="45"/>
      <c r="C46" s="29"/>
      <c r="D46" s="28"/>
      <c r="E46" s="90"/>
      <c r="F46" s="28"/>
      <c r="G46" s="29"/>
      <c r="H46" s="29"/>
      <c r="I46" s="164"/>
      <c r="J46" s="173">
        <f>I46</f>
        <v>0</v>
      </c>
    </row>
    <row r="47" spans="1:13" s="267" customFormat="1" ht="13.5" thickBot="1">
      <c r="A47" s="269"/>
      <c r="B47" s="270" t="s">
        <v>477</v>
      </c>
      <c r="C47" s="271"/>
      <c r="D47" s="270" t="s">
        <v>233</v>
      </c>
      <c r="E47" s="272">
        <v>1</v>
      </c>
      <c r="F47" s="365" t="s">
        <v>521</v>
      </c>
      <c r="G47" s="366">
        <v>130000</v>
      </c>
      <c r="H47" s="366">
        <v>80000</v>
      </c>
      <c r="I47" s="367">
        <f>H47</f>
        <v>80000</v>
      </c>
      <c r="J47" s="275">
        <f>J46+I47</f>
        <v>80000</v>
      </c>
      <c r="K47" s="266" t="s">
        <v>478</v>
      </c>
      <c r="L47" s="265"/>
      <c r="M47" s="266"/>
    </row>
    <row r="48" spans="1:10" s="184" customFormat="1" ht="13.5" thickTop="1">
      <c r="A48" s="177"/>
      <c r="B48" s="178" t="s">
        <v>127</v>
      </c>
      <c r="C48" s="179">
        <f>SUM(C46:C46)</f>
        <v>0</v>
      </c>
      <c r="D48" s="177"/>
      <c r="E48" s="180">
        <v>1</v>
      </c>
      <c r="F48" s="181"/>
      <c r="G48" s="217"/>
      <c r="H48" s="217"/>
      <c r="I48" s="218"/>
      <c r="J48" s="181">
        <f>J47</f>
        <v>80000</v>
      </c>
    </row>
    <row r="49" spans="1:10" ht="13.5" thickBot="1">
      <c r="A49" s="75"/>
      <c r="B49" s="74"/>
      <c r="C49" s="20"/>
      <c r="D49" s="75"/>
      <c r="E49" s="76"/>
      <c r="F49" s="86"/>
      <c r="G49" s="219"/>
      <c r="H49" s="219"/>
      <c r="I49" s="220"/>
      <c r="J49" s="170"/>
    </row>
    <row r="50" spans="1:10" ht="13.5" thickTop="1">
      <c r="A50" s="23"/>
      <c r="B50" s="23"/>
      <c r="C50" s="213"/>
      <c r="D50" s="23"/>
      <c r="E50" s="24"/>
      <c r="F50" s="23"/>
      <c r="G50" s="213"/>
      <c r="H50" s="213"/>
      <c r="I50" s="214"/>
      <c r="J50" s="152"/>
    </row>
    <row r="51" spans="1:10" s="184" customFormat="1" ht="13.5" thickBot="1">
      <c r="A51" s="185" t="s">
        <v>25</v>
      </c>
      <c r="B51" s="186"/>
      <c r="C51" s="187" t="e">
        <f>+C39+C36+C30+C24+C20+C14+C9</f>
        <v>#REF!</v>
      </c>
      <c r="D51" s="185"/>
      <c r="E51" s="188">
        <f>E9+E14+E20+E24+E30+E36+E40+E42+E44+E48</f>
        <v>15</v>
      </c>
      <c r="F51" s="187" t="s">
        <v>464</v>
      </c>
      <c r="G51" s="225"/>
      <c r="H51" s="225"/>
      <c r="I51" s="226"/>
      <c r="J51" s="191">
        <f>J48+J40+J36+J30+J20+J14+J9+J24</f>
        <v>650370</v>
      </c>
    </row>
    <row r="52" spans="1:10" ht="13.5" hidden="1" thickTop="1">
      <c r="A52" s="21"/>
      <c r="B52" s="23"/>
      <c r="C52" s="22"/>
      <c r="D52" s="21"/>
      <c r="E52" s="84"/>
      <c r="F52" s="22" t="s">
        <v>100</v>
      </c>
      <c r="G52" s="213"/>
      <c r="H52" s="213"/>
      <c r="I52" s="214"/>
      <c r="J52" s="174">
        <f>'Outreach+BOC'!C20</f>
        <v>149091</v>
      </c>
    </row>
    <row r="53" spans="1:10" ht="12.75" hidden="1">
      <c r="A53" s="21"/>
      <c r="B53" s="23"/>
      <c r="C53" s="22"/>
      <c r="D53" s="21"/>
      <c r="E53" s="84"/>
      <c r="F53" s="22" t="s">
        <v>162</v>
      </c>
      <c r="G53" s="213"/>
      <c r="H53" s="213"/>
      <c r="I53" s="214"/>
      <c r="J53" s="174">
        <f>SUM(J51:J52)</f>
        <v>799461</v>
      </c>
    </row>
    <row r="54" spans="1:10" ht="12.75" hidden="1">
      <c r="A54" s="21"/>
      <c r="B54" s="23"/>
      <c r="C54" s="22"/>
      <c r="D54" s="21"/>
      <c r="E54" s="84"/>
      <c r="F54" s="22" t="s">
        <v>161</v>
      </c>
      <c r="G54" s="213"/>
      <c r="H54" s="213"/>
      <c r="I54" s="214"/>
      <c r="J54" s="174" t="e">
        <f>-F51</f>
        <v>#VALUE!</v>
      </c>
    </row>
    <row r="55" spans="6:10" ht="12.75" hidden="1">
      <c r="F55" s="3" t="s">
        <v>163</v>
      </c>
      <c r="J55" s="154" t="e">
        <f>F51-J51-J52</f>
        <v>#VALUE!</v>
      </c>
    </row>
    <row r="56" ht="13.5" thickTop="1"/>
  </sheetData>
  <sheetProtection/>
  <mergeCells count="1">
    <mergeCell ref="B1:J1"/>
  </mergeCells>
  <printOptions/>
  <pageMargins left="0.45" right="0.41" top="0.56" bottom="0.79" header="0.5" footer="0.42"/>
  <pageSetup fitToHeight="0" fitToWidth="1" horizontalDpi="600" verticalDpi="600" orientation="landscape" scale="75" r:id="rId3"/>
  <headerFooter alignWithMargins="0">
    <oddFooter>&amp;C&amp;T   &amp;D</oddFooter>
  </headerFooter>
  <rowBreaks count="2" manualBreakCount="2">
    <brk id="10" max="9" man="1"/>
    <brk id="15" max="9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zoomScalePageLayoutView="0" workbookViewId="0" topLeftCell="A1">
      <selection activeCell="B33" sqref="B33"/>
    </sheetView>
  </sheetViews>
  <sheetFormatPr defaultColWidth="9.140625" defaultRowHeight="12.75"/>
  <cols>
    <col min="1" max="1" width="27.140625" style="0" bestFit="1" customWidth="1"/>
    <col min="3" max="3" width="13.421875" style="0" bestFit="1" customWidth="1"/>
    <col min="4" max="4" width="13.00390625" style="0" customWidth="1"/>
    <col min="5" max="5" width="12.28125" style="0" customWidth="1"/>
    <col min="6" max="6" width="25.7109375" style="0" customWidth="1"/>
  </cols>
  <sheetData>
    <row r="1" spans="1:6" s="23" customFormat="1" ht="15">
      <c r="A1" s="47" t="s">
        <v>105</v>
      </c>
      <c r="B1" s="48"/>
      <c r="C1" s="47"/>
      <c r="D1" s="47"/>
      <c r="E1" s="49"/>
      <c r="F1" s="47"/>
    </row>
    <row r="2" spans="1:6" s="23" customFormat="1" ht="15">
      <c r="A2" s="47"/>
      <c r="B2" s="47"/>
      <c r="C2" s="47"/>
      <c r="D2" s="47"/>
      <c r="E2" s="49"/>
      <c r="F2" s="47"/>
    </row>
    <row r="3" spans="1:6" s="23" customFormat="1" ht="12.75">
      <c r="A3" s="50"/>
      <c r="B3" s="51" t="s">
        <v>13</v>
      </c>
      <c r="C3" s="50"/>
      <c r="D3" s="50"/>
      <c r="E3" s="52"/>
      <c r="F3" s="50"/>
    </row>
    <row r="4" spans="1:6" s="23" customFormat="1" ht="12.75">
      <c r="A4" s="53" t="s">
        <v>11</v>
      </c>
      <c r="B4" s="51" t="s">
        <v>15</v>
      </c>
      <c r="C4" s="53" t="s">
        <v>14</v>
      </c>
      <c r="D4" s="51" t="s">
        <v>29</v>
      </c>
      <c r="E4" s="54" t="s">
        <v>16</v>
      </c>
      <c r="F4" s="51" t="s">
        <v>66</v>
      </c>
    </row>
    <row r="5" spans="1:6" s="23" customFormat="1" ht="12.75">
      <c r="A5" s="53" t="s">
        <v>5</v>
      </c>
      <c r="B5" s="55"/>
      <c r="C5" s="50"/>
      <c r="D5" s="50"/>
      <c r="E5" s="52"/>
      <c r="F5" s="50"/>
    </row>
    <row r="6" spans="1:6" s="23" customFormat="1" ht="12.75">
      <c r="A6" s="56" t="s">
        <v>30</v>
      </c>
      <c r="B6" s="55"/>
      <c r="C6" s="50" t="s">
        <v>31</v>
      </c>
      <c r="D6" s="50"/>
      <c r="E6" s="52">
        <v>40000</v>
      </c>
      <c r="F6" s="50"/>
    </row>
    <row r="7" spans="1:6" s="23" customFormat="1" ht="12.75">
      <c r="A7" s="56" t="s">
        <v>32</v>
      </c>
      <c r="B7" s="55"/>
      <c r="C7" s="50" t="s">
        <v>1</v>
      </c>
      <c r="D7" s="50"/>
      <c r="E7" s="52">
        <v>35000</v>
      </c>
      <c r="F7" s="50" t="s">
        <v>79</v>
      </c>
    </row>
    <row r="8" spans="1:6" s="23" customFormat="1" ht="12.75">
      <c r="A8" s="56"/>
      <c r="B8" s="55"/>
      <c r="C8" s="50"/>
      <c r="D8" s="50"/>
      <c r="E8" s="52"/>
      <c r="F8" s="50"/>
    </row>
    <row r="9" spans="1:6" s="23" customFormat="1" ht="12.75">
      <c r="A9" s="53" t="s">
        <v>7</v>
      </c>
      <c r="B9" s="55"/>
      <c r="C9" s="50"/>
      <c r="D9" s="50"/>
      <c r="E9" s="52"/>
      <c r="F9" s="50"/>
    </row>
    <row r="10" spans="1:6" s="23" customFormat="1" ht="12.75">
      <c r="A10" s="56" t="s">
        <v>33</v>
      </c>
      <c r="B10" s="55"/>
      <c r="C10" s="50"/>
      <c r="D10" s="50"/>
      <c r="E10" s="52">
        <v>130000</v>
      </c>
      <c r="F10" s="50"/>
    </row>
    <row r="11" spans="1:6" s="23" customFormat="1" ht="12.75">
      <c r="A11" s="56" t="s">
        <v>34</v>
      </c>
      <c r="B11" s="55"/>
      <c r="C11" s="50" t="s">
        <v>28</v>
      </c>
      <c r="D11" s="50"/>
      <c r="E11" s="52">
        <v>110000</v>
      </c>
      <c r="F11" s="50" t="s">
        <v>77</v>
      </c>
    </row>
    <row r="12" spans="1:6" s="23" customFormat="1" ht="12.75">
      <c r="A12" s="56" t="s">
        <v>36</v>
      </c>
      <c r="B12" s="55"/>
      <c r="C12" s="50" t="s">
        <v>23</v>
      </c>
      <c r="D12" s="50"/>
      <c r="E12" s="52">
        <v>48632</v>
      </c>
      <c r="F12" s="50" t="s">
        <v>78</v>
      </c>
    </row>
    <row r="13" spans="1:6" s="23" customFormat="1" ht="12.75">
      <c r="A13" s="56"/>
      <c r="B13" s="55"/>
      <c r="C13" s="50"/>
      <c r="D13" s="50"/>
      <c r="E13" s="52"/>
      <c r="F13" s="50"/>
    </row>
    <row r="14" spans="1:6" s="23" customFormat="1" ht="12.75">
      <c r="A14" s="53" t="s">
        <v>6</v>
      </c>
      <c r="B14" s="55"/>
      <c r="C14" s="50"/>
      <c r="D14" s="50"/>
      <c r="E14" s="52"/>
      <c r="F14" s="50"/>
    </row>
    <row r="15" spans="1:6" s="23" customFormat="1" ht="12.75">
      <c r="A15" s="56" t="s">
        <v>33</v>
      </c>
      <c r="B15" s="55"/>
      <c r="C15" s="50"/>
      <c r="D15" s="50"/>
      <c r="E15" s="52">
        <v>130000</v>
      </c>
      <c r="F15" s="50"/>
    </row>
    <row r="16" spans="1:6" s="23" customFormat="1" ht="12.75">
      <c r="A16" s="50" t="s">
        <v>37</v>
      </c>
      <c r="B16" s="55">
        <v>1126</v>
      </c>
      <c r="C16" s="50" t="s">
        <v>38</v>
      </c>
      <c r="D16" s="50"/>
      <c r="E16" s="52">
        <v>87000</v>
      </c>
      <c r="F16" s="50"/>
    </row>
    <row r="17" spans="1:6" s="23" customFormat="1" ht="12.75">
      <c r="A17" s="56" t="s">
        <v>39</v>
      </c>
      <c r="B17" s="55">
        <v>882</v>
      </c>
      <c r="C17" s="50" t="s">
        <v>17</v>
      </c>
      <c r="D17" s="50"/>
      <c r="E17" s="57">
        <v>57216</v>
      </c>
      <c r="F17" s="50"/>
    </row>
    <row r="18" spans="1:6" s="23" customFormat="1" ht="12.75">
      <c r="A18" s="56" t="s">
        <v>40</v>
      </c>
      <c r="B18" s="55">
        <v>1151</v>
      </c>
      <c r="C18" s="50" t="s">
        <v>18</v>
      </c>
      <c r="D18" s="50"/>
      <c r="E18" s="57">
        <v>42504</v>
      </c>
      <c r="F18" s="50" t="s">
        <v>41</v>
      </c>
    </row>
    <row r="19" spans="1:6" s="23" customFormat="1" ht="12.75">
      <c r="A19" s="56" t="s">
        <v>42</v>
      </c>
      <c r="B19" s="55">
        <v>1676</v>
      </c>
      <c r="C19" s="50" t="s">
        <v>38</v>
      </c>
      <c r="D19" s="50"/>
      <c r="E19" s="57">
        <v>26346</v>
      </c>
      <c r="F19" s="50" t="s">
        <v>41</v>
      </c>
    </row>
    <row r="20" spans="1:6" s="23" customFormat="1" ht="12.75">
      <c r="A20" s="56"/>
      <c r="B20" s="55"/>
      <c r="C20" s="50"/>
      <c r="D20" s="50"/>
      <c r="E20" s="52"/>
      <c r="F20" s="50"/>
    </row>
    <row r="21" spans="1:6" s="23" customFormat="1" ht="12.75">
      <c r="A21" s="53" t="s">
        <v>8</v>
      </c>
      <c r="B21" s="55"/>
      <c r="C21" s="50"/>
      <c r="D21" s="50"/>
      <c r="E21" s="52"/>
      <c r="F21" s="50"/>
    </row>
    <row r="22" spans="1:6" s="23" customFormat="1" ht="12.75">
      <c r="A22" s="56" t="s">
        <v>33</v>
      </c>
      <c r="B22" s="55"/>
      <c r="C22" s="50"/>
      <c r="D22" s="50"/>
      <c r="E22" s="52">
        <v>120000</v>
      </c>
      <c r="F22" s="50"/>
    </row>
    <row r="23" spans="1:6" s="23" customFormat="1" ht="12.75">
      <c r="A23" s="56" t="s">
        <v>43</v>
      </c>
      <c r="B23" s="55">
        <v>558</v>
      </c>
      <c r="C23" s="50" t="s">
        <v>44</v>
      </c>
      <c r="D23" s="50"/>
      <c r="E23" s="52">
        <v>62200</v>
      </c>
      <c r="F23" s="50"/>
    </row>
    <row r="24" spans="1:6" s="23" customFormat="1" ht="12.75">
      <c r="A24" s="56" t="s">
        <v>45</v>
      </c>
      <c r="B24" s="55">
        <v>113</v>
      </c>
      <c r="C24" s="50" t="s">
        <v>46</v>
      </c>
      <c r="D24" s="50"/>
      <c r="E24" s="52">
        <v>46020</v>
      </c>
      <c r="F24" s="50"/>
    </row>
    <row r="25" spans="1:6" s="23" customFormat="1" ht="12.75">
      <c r="A25" s="56" t="s">
        <v>47</v>
      </c>
      <c r="B25" s="55">
        <v>1104</v>
      </c>
      <c r="C25" s="50"/>
      <c r="D25" s="50"/>
      <c r="E25" s="57">
        <v>43008</v>
      </c>
      <c r="F25" s="50" t="s">
        <v>35</v>
      </c>
    </row>
    <row r="26" spans="1:6" s="23" customFormat="1" ht="12.75">
      <c r="A26" s="56" t="s">
        <v>48</v>
      </c>
      <c r="B26" s="55">
        <v>431</v>
      </c>
      <c r="C26" s="50"/>
      <c r="D26" s="50"/>
      <c r="E26" s="57">
        <v>43008</v>
      </c>
      <c r="F26" s="50" t="s">
        <v>35</v>
      </c>
    </row>
    <row r="27" spans="1:6" s="23" customFormat="1" ht="12.75">
      <c r="A27" s="50"/>
      <c r="B27" s="55"/>
      <c r="C27" s="50"/>
      <c r="D27" s="50"/>
      <c r="E27" s="52"/>
      <c r="F27" s="50"/>
    </row>
    <row r="28" spans="1:6" s="23" customFormat="1" ht="12.75">
      <c r="A28" s="53" t="s">
        <v>4</v>
      </c>
      <c r="B28" s="55"/>
      <c r="C28" s="50"/>
      <c r="D28" s="50"/>
      <c r="E28" s="52"/>
      <c r="F28" s="50"/>
    </row>
    <row r="29" spans="1:6" s="23" customFormat="1" ht="12.75">
      <c r="A29" s="56" t="s">
        <v>49</v>
      </c>
      <c r="B29" s="55"/>
      <c r="C29" s="50"/>
      <c r="D29" s="50"/>
      <c r="E29" s="52">
        <v>31250</v>
      </c>
      <c r="F29" s="50"/>
    </row>
    <row r="30" spans="1:6" s="23" customFormat="1" ht="12.75">
      <c r="A30" s="56"/>
      <c r="B30" s="55"/>
      <c r="C30" s="50"/>
      <c r="D30" s="50"/>
      <c r="E30" s="52"/>
      <c r="F30" s="50"/>
    </row>
    <row r="31" spans="1:6" s="23" customFormat="1" ht="12.75">
      <c r="A31" s="53" t="s">
        <v>9</v>
      </c>
      <c r="B31" s="55"/>
      <c r="C31" s="50"/>
      <c r="D31" s="50"/>
      <c r="E31" s="52"/>
      <c r="F31" s="50"/>
    </row>
    <row r="32" spans="1:6" s="23" customFormat="1" ht="12.75">
      <c r="A32" s="50" t="s">
        <v>50</v>
      </c>
      <c r="B32" s="55">
        <v>123</v>
      </c>
      <c r="C32" s="50"/>
      <c r="D32" s="50"/>
      <c r="E32" s="52">
        <v>44500</v>
      </c>
      <c r="F32" s="50"/>
    </row>
    <row r="33" spans="1:6" s="23" customFormat="1" ht="12.75">
      <c r="A33" s="56"/>
      <c r="B33" s="55"/>
      <c r="C33" s="50"/>
      <c r="D33" s="50"/>
      <c r="E33" s="52"/>
      <c r="F33" s="50"/>
    </row>
    <row r="34" spans="1:6" s="23" customFormat="1" ht="12.75">
      <c r="A34" s="56" t="s">
        <v>10</v>
      </c>
      <c r="B34" s="55"/>
      <c r="C34" s="50"/>
      <c r="D34" s="50"/>
      <c r="E34" s="52"/>
      <c r="F34" s="50"/>
    </row>
    <row r="35" spans="1:6" s="23" customFormat="1" ht="12.75">
      <c r="A35" s="56"/>
      <c r="B35" s="55"/>
      <c r="C35" s="50"/>
      <c r="D35" s="50"/>
      <c r="E35" s="52"/>
      <c r="F35" s="50"/>
    </row>
    <row r="36" spans="1:6" s="23" customFormat="1" ht="12.75">
      <c r="A36" s="56" t="s">
        <v>51</v>
      </c>
      <c r="B36" s="55"/>
      <c r="C36" s="50"/>
      <c r="D36" s="50"/>
      <c r="E36" s="52"/>
      <c r="F36" s="50"/>
    </row>
    <row r="37" spans="1:6" s="23" customFormat="1" ht="12.75">
      <c r="A37" s="50" t="s">
        <v>52</v>
      </c>
      <c r="B37" s="55"/>
      <c r="C37" s="50"/>
      <c r="D37" s="50"/>
      <c r="E37" s="52">
        <v>95256</v>
      </c>
      <c r="F37" s="50"/>
    </row>
    <row r="38" spans="1:6" s="23" customFormat="1" ht="12.75">
      <c r="A38" s="50" t="s">
        <v>53</v>
      </c>
      <c r="B38" s="55"/>
      <c r="C38" s="50"/>
      <c r="D38" s="50"/>
      <c r="E38" s="52">
        <v>12284</v>
      </c>
      <c r="F38" s="50"/>
    </row>
    <row r="39" spans="1:6" s="23" customFormat="1" ht="12.75">
      <c r="A39" s="50" t="s">
        <v>54</v>
      </c>
      <c r="B39" s="55"/>
      <c r="C39" s="50" t="s">
        <v>55</v>
      </c>
      <c r="D39" s="50"/>
      <c r="E39" s="52">
        <v>70008</v>
      </c>
      <c r="F39" s="50"/>
    </row>
    <row r="40" spans="1:6" s="23" customFormat="1" ht="12.75">
      <c r="A40" s="50" t="s">
        <v>56</v>
      </c>
      <c r="B40" s="55"/>
      <c r="C40" s="50" t="s">
        <v>57</v>
      </c>
      <c r="D40" s="50"/>
      <c r="E40" s="52">
        <v>58008</v>
      </c>
      <c r="F40" s="50"/>
    </row>
    <row r="41" spans="1:6" s="23" customFormat="1" ht="12.75">
      <c r="A41" s="50" t="s">
        <v>58</v>
      </c>
      <c r="B41" s="55"/>
      <c r="C41" s="50" t="s">
        <v>59</v>
      </c>
      <c r="D41" s="50"/>
      <c r="E41" s="52">
        <v>72000</v>
      </c>
      <c r="F41" s="50"/>
    </row>
    <row r="42" spans="1:6" s="23" customFormat="1" ht="12.75">
      <c r="A42" s="56" t="s">
        <v>60</v>
      </c>
      <c r="B42" s="55"/>
      <c r="C42" s="50" t="s">
        <v>0</v>
      </c>
      <c r="D42" s="50"/>
      <c r="E42" s="52">
        <v>108000</v>
      </c>
      <c r="F42" s="50"/>
    </row>
    <row r="43" spans="1:6" s="23" customFormat="1" ht="12.75">
      <c r="A43" s="56" t="s">
        <v>61</v>
      </c>
      <c r="B43" s="55"/>
      <c r="C43" s="50"/>
      <c r="D43" s="50"/>
      <c r="E43" s="52">
        <v>21672</v>
      </c>
      <c r="F43" s="50"/>
    </row>
    <row r="44" spans="1:6" s="23" customFormat="1" ht="12.75">
      <c r="A44" s="50" t="s">
        <v>62</v>
      </c>
      <c r="B44" s="55"/>
      <c r="C44" s="50"/>
      <c r="D44" s="50"/>
      <c r="E44" s="52">
        <v>4752</v>
      </c>
      <c r="F44" s="50"/>
    </row>
    <row r="45" spans="1:6" s="23" customFormat="1" ht="12.75">
      <c r="A45" s="50" t="s">
        <v>63</v>
      </c>
      <c r="B45" s="55"/>
      <c r="C45" s="50"/>
      <c r="D45" s="50"/>
      <c r="E45" s="52"/>
      <c r="F45" s="50" t="s">
        <v>64</v>
      </c>
    </row>
    <row r="46" spans="1:6" s="23" customFormat="1" ht="12.75">
      <c r="A46" s="50" t="s">
        <v>65</v>
      </c>
      <c r="B46" s="55"/>
      <c r="C46" s="50" t="s">
        <v>0</v>
      </c>
      <c r="D46" s="50"/>
      <c r="E46" s="52"/>
      <c r="F46" s="50" t="s">
        <v>64</v>
      </c>
    </row>
    <row r="47" spans="1:6" s="23" customFormat="1" ht="12.75">
      <c r="A47" s="50"/>
      <c r="B47" s="55"/>
      <c r="C47" s="50"/>
      <c r="D47" s="50"/>
      <c r="E47" s="52"/>
      <c r="F47" s="50"/>
    </row>
    <row r="48" spans="1:6" s="23" customFormat="1" ht="12.75">
      <c r="A48" s="50" t="s">
        <v>19</v>
      </c>
      <c r="B48" s="55"/>
      <c r="C48" s="50"/>
      <c r="D48" s="50"/>
      <c r="E48" s="58">
        <f>SUM(E5:E47)</f>
        <v>1538664</v>
      </c>
      <c r="F48" s="50"/>
    </row>
    <row r="49" s="23" customFormat="1" ht="12.75"/>
  </sheetData>
  <sheetProtection/>
  <printOptions/>
  <pageMargins left="0.75" right="0.75" top="1" bottom="1" header="0.5" footer="0.5"/>
  <pageSetup fitToHeight="1" fitToWidth="1" horizontalDpi="1200" verticalDpi="12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75" zoomScaleNormal="75" zoomScalePageLayoutView="0" workbookViewId="0" topLeftCell="B1">
      <selection activeCell="D8" sqref="D8"/>
    </sheetView>
  </sheetViews>
  <sheetFormatPr defaultColWidth="9.140625" defaultRowHeight="12.75"/>
  <cols>
    <col min="1" max="1" width="24.140625" style="9" hidden="1" customWidth="1"/>
    <col min="2" max="2" width="36.140625" style="147" customWidth="1"/>
    <col min="3" max="3" width="17.00390625" style="8" customWidth="1"/>
    <col min="4" max="4" width="15.28125" style="10" customWidth="1"/>
    <col min="5" max="5" width="13.57421875" style="13" bestFit="1" customWidth="1"/>
    <col min="6" max="6" width="19.00390625" style="8" customWidth="1"/>
    <col min="7" max="7" width="13.28125" style="63" customWidth="1"/>
    <col min="8" max="16384" width="9.140625" style="8" customWidth="1"/>
  </cols>
  <sheetData>
    <row r="1" spans="1:7" s="113" customFormat="1" ht="14.25">
      <c r="A1" s="112"/>
      <c r="B1" s="141"/>
      <c r="D1" s="114"/>
      <c r="E1" s="115"/>
      <c r="G1" s="116"/>
    </row>
    <row r="2" spans="1:7" s="113" customFormat="1" ht="18">
      <c r="A2" s="117"/>
      <c r="B2" s="142"/>
      <c r="C2" s="117"/>
      <c r="D2" s="118"/>
      <c r="E2" s="119"/>
      <c r="F2" s="120"/>
      <c r="G2" s="116"/>
    </row>
    <row r="3" spans="1:7" s="113" customFormat="1" ht="18">
      <c r="A3" s="121"/>
      <c r="B3" s="143"/>
      <c r="C3" s="121"/>
      <c r="D3" s="122"/>
      <c r="E3" s="123"/>
      <c r="G3" s="116"/>
    </row>
    <row r="4" spans="1:7" s="113" customFormat="1" ht="15">
      <c r="A4" s="124"/>
      <c r="B4" s="144"/>
      <c r="C4" s="125"/>
      <c r="D4" s="126" t="s">
        <v>80</v>
      </c>
      <c r="E4" s="140" t="s">
        <v>95</v>
      </c>
      <c r="F4" s="127"/>
      <c r="G4" s="116"/>
    </row>
    <row r="5" spans="1:7" s="113" customFormat="1" ht="15">
      <c r="A5" s="128" t="s">
        <v>11</v>
      </c>
      <c r="B5" s="145" t="s">
        <v>146</v>
      </c>
      <c r="C5" s="128" t="s">
        <v>145</v>
      </c>
      <c r="D5" s="129" t="s">
        <v>16</v>
      </c>
      <c r="E5" s="130" t="s">
        <v>94</v>
      </c>
      <c r="F5" s="131" t="s">
        <v>12</v>
      </c>
      <c r="G5" s="116"/>
    </row>
    <row r="6" spans="1:7" s="113" customFormat="1" ht="14.25">
      <c r="A6" s="98"/>
      <c r="B6" s="137" t="s">
        <v>148</v>
      </c>
      <c r="C6" s="133">
        <v>6</v>
      </c>
      <c r="D6" s="134">
        <v>374996.16000000003</v>
      </c>
      <c r="E6" s="134">
        <v>0</v>
      </c>
      <c r="F6" s="133"/>
      <c r="G6" s="148"/>
    </row>
    <row r="7" spans="1:7" s="113" customFormat="1" ht="14.25">
      <c r="A7" s="98"/>
      <c r="B7" s="137" t="s">
        <v>147</v>
      </c>
      <c r="C7" s="133">
        <v>14</v>
      </c>
      <c r="D7" s="134">
        <v>1014972</v>
      </c>
      <c r="E7" s="134">
        <v>158940</v>
      </c>
      <c r="F7" s="133"/>
      <c r="G7" s="116"/>
    </row>
    <row r="8" spans="1:7" s="113" customFormat="1" ht="14.25">
      <c r="A8" s="98"/>
      <c r="B8" s="137" t="s">
        <v>149</v>
      </c>
      <c r="C8" s="133">
        <v>2</v>
      </c>
      <c r="D8" s="134">
        <v>197573</v>
      </c>
      <c r="E8" s="134">
        <v>0</v>
      </c>
      <c r="F8" s="133"/>
      <c r="G8" s="116"/>
    </row>
    <row r="9" spans="1:7" s="113" customFormat="1" ht="14.25">
      <c r="A9" s="98"/>
      <c r="B9" s="137" t="s">
        <v>150</v>
      </c>
      <c r="C9" s="133">
        <v>4</v>
      </c>
      <c r="D9" s="134">
        <v>241200</v>
      </c>
      <c r="E9" s="134">
        <v>38273</v>
      </c>
      <c r="F9" s="133"/>
      <c r="G9" s="116"/>
    </row>
    <row r="10" spans="1:7" s="113" customFormat="1" ht="14.25">
      <c r="A10" s="98"/>
      <c r="B10" s="137" t="s">
        <v>24</v>
      </c>
      <c r="C10" s="133">
        <v>6</v>
      </c>
      <c r="D10" s="136">
        <v>458004</v>
      </c>
      <c r="E10" s="136">
        <v>61748</v>
      </c>
      <c r="F10" s="133"/>
      <c r="G10" s="116"/>
    </row>
    <row r="11" spans="1:7" s="113" customFormat="1" ht="14.25">
      <c r="A11" s="98"/>
      <c r="B11" s="137" t="s">
        <v>151</v>
      </c>
      <c r="C11" s="133">
        <v>7</v>
      </c>
      <c r="D11" s="136">
        <v>453120</v>
      </c>
      <c r="E11" s="136">
        <v>20038</v>
      </c>
      <c r="F11" s="133"/>
      <c r="G11" s="116"/>
    </row>
    <row r="12" spans="1:7" s="113" customFormat="1" ht="14.25">
      <c r="A12" s="98"/>
      <c r="B12" s="137" t="s">
        <v>152</v>
      </c>
      <c r="C12" s="133">
        <v>0</v>
      </c>
      <c r="D12" s="136">
        <v>0</v>
      </c>
      <c r="E12" s="136">
        <v>0</v>
      </c>
      <c r="F12" s="133"/>
      <c r="G12" s="116"/>
    </row>
    <row r="13" spans="1:7" s="113" customFormat="1" ht="14.25">
      <c r="A13" s="98"/>
      <c r="B13" s="137" t="s">
        <v>153</v>
      </c>
      <c r="C13" s="133">
        <v>0</v>
      </c>
      <c r="D13" s="136">
        <v>0</v>
      </c>
      <c r="E13" s="136">
        <v>0</v>
      </c>
      <c r="F13" s="133"/>
      <c r="G13" s="116"/>
    </row>
    <row r="14" spans="1:7" s="113" customFormat="1" ht="14.25">
      <c r="A14" s="98"/>
      <c r="B14" s="137" t="s">
        <v>27</v>
      </c>
      <c r="C14" s="133">
        <v>0</v>
      </c>
      <c r="D14" s="136">
        <v>0</v>
      </c>
      <c r="E14" s="136">
        <v>0</v>
      </c>
      <c r="F14" s="133"/>
      <c r="G14" s="116"/>
    </row>
    <row r="15" spans="1:7" s="113" customFormat="1" ht="14.25">
      <c r="A15" s="98"/>
      <c r="B15" s="137" t="s">
        <v>132</v>
      </c>
      <c r="C15" s="133">
        <v>1</v>
      </c>
      <c r="D15" s="136">
        <v>57036</v>
      </c>
      <c r="E15" s="136">
        <v>2851</v>
      </c>
      <c r="F15" s="133"/>
      <c r="G15" s="116"/>
    </row>
    <row r="16" spans="1:7" s="113" customFormat="1" ht="14.25">
      <c r="A16" s="98"/>
      <c r="B16" s="137" t="s">
        <v>133</v>
      </c>
      <c r="C16" s="133">
        <v>1</v>
      </c>
      <c r="D16" s="136">
        <v>180612</v>
      </c>
      <c r="E16" s="136">
        <v>28131</v>
      </c>
      <c r="F16" s="133"/>
      <c r="G16" s="116"/>
    </row>
    <row r="17" spans="1:7" s="113" customFormat="1" ht="14.25">
      <c r="A17" s="98"/>
      <c r="B17" s="137"/>
      <c r="C17" s="133"/>
      <c r="D17" s="136"/>
      <c r="E17" s="136"/>
      <c r="F17" s="133"/>
      <c r="G17" s="116"/>
    </row>
    <row r="18" spans="1:7" s="113" customFormat="1" ht="15">
      <c r="A18" s="135"/>
      <c r="B18" s="146" t="s">
        <v>104</v>
      </c>
      <c r="C18" s="132">
        <v>41</v>
      </c>
      <c r="D18" s="138">
        <v>2977513.16</v>
      </c>
      <c r="E18" s="138">
        <v>309981</v>
      </c>
      <c r="F18" s="133"/>
      <c r="G18" s="116"/>
    </row>
    <row r="19" spans="6:7" ht="14.25">
      <c r="F19" s="8" t="s">
        <v>136</v>
      </c>
      <c r="G19" s="63">
        <v>65709.11111111111</v>
      </c>
    </row>
  </sheetData>
  <sheetProtection/>
  <printOptions/>
  <pageMargins left="0.43" right="0.42" top="0.3" bottom="0.5" header="0.37" footer="0.32"/>
  <pageSetup fitToHeight="0" fitToWidth="1" horizontalDpi="600" verticalDpi="600" orientation="landscape" r:id="rId1"/>
  <headerFooter alignWithMargins="0">
    <oddFooter>&amp;C&amp;T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zoomScale="70" zoomScaleNormal="70" zoomScalePageLayoutView="0" workbookViewId="0" topLeftCell="A1">
      <pane ySplit="5" topLeftCell="A180" activePane="bottomLeft" state="frozen"/>
      <selection pane="topLeft" activeCell="A1" sqref="A1"/>
      <selection pane="bottomLeft" activeCell="F198" sqref="F198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12.8515625" style="2" hidden="1" customWidth="1"/>
    <col min="4" max="4" width="22.57421875" style="6" customWidth="1"/>
    <col min="5" max="5" width="6.8515625" style="12" bestFit="1" customWidth="1"/>
    <col min="6" max="6" width="52.8515625" style="0" customWidth="1"/>
    <col min="7" max="7" width="12.140625" style="2" customWidth="1"/>
    <col min="8" max="8" width="14.421875" style="2" customWidth="1"/>
    <col min="9" max="9" width="12.140625" style="157" customWidth="1"/>
    <col min="10" max="10" width="15.140625" style="104" customWidth="1"/>
    <col min="11" max="11" width="40.00390625" style="104" customWidth="1"/>
    <col min="12" max="12" width="9.140625" style="95" customWidth="1"/>
    <col min="13" max="13" width="13.28125" style="0" customWidth="1"/>
  </cols>
  <sheetData>
    <row r="1" spans="1:12" s="3" customFormat="1" ht="15.75">
      <c r="A1" s="78"/>
      <c r="B1" s="506" t="s">
        <v>155</v>
      </c>
      <c r="C1" s="507"/>
      <c r="D1" s="507"/>
      <c r="E1" s="507"/>
      <c r="F1" s="507"/>
      <c r="G1" s="507"/>
      <c r="H1" s="507"/>
      <c r="I1" s="507"/>
      <c r="J1" s="507"/>
      <c r="K1" s="154"/>
      <c r="L1" s="96"/>
    </row>
    <row r="2" spans="1:6" ht="15.75" thickBot="1">
      <c r="A2" s="15"/>
      <c r="B2" s="16"/>
      <c r="C2" s="14"/>
      <c r="D2" s="277"/>
      <c r="E2" s="16"/>
      <c r="F2" s="16"/>
    </row>
    <row r="3" spans="1:11" ht="13.5" thickTop="1">
      <c r="A3" s="65"/>
      <c r="B3" s="66"/>
      <c r="C3" s="67" t="s">
        <v>67</v>
      </c>
      <c r="D3" s="278"/>
      <c r="E3" s="68"/>
      <c r="F3" s="66"/>
      <c r="G3" s="64"/>
      <c r="H3" s="64"/>
      <c r="I3" s="158"/>
      <c r="J3" s="165"/>
      <c r="K3" s="236"/>
    </row>
    <row r="4" spans="1:11" ht="12.75">
      <c r="A4" s="69"/>
      <c r="B4" s="23"/>
      <c r="C4" s="18" t="s">
        <v>16</v>
      </c>
      <c r="D4" s="28"/>
      <c r="E4" s="24"/>
      <c r="F4" s="23"/>
      <c r="G4" s="18" t="s">
        <v>115</v>
      </c>
      <c r="H4" s="18" t="s">
        <v>159</v>
      </c>
      <c r="I4" s="159" t="s">
        <v>160</v>
      </c>
      <c r="J4" s="166" t="s">
        <v>160</v>
      </c>
      <c r="K4" s="236"/>
    </row>
    <row r="5" spans="1:11" ht="13.5" thickBot="1">
      <c r="A5" s="70"/>
      <c r="B5" s="19" t="s">
        <v>14</v>
      </c>
      <c r="C5" s="20" t="s">
        <v>68</v>
      </c>
      <c r="D5" s="19" t="s">
        <v>29</v>
      </c>
      <c r="E5" s="19" t="s">
        <v>69</v>
      </c>
      <c r="F5" s="19" t="s">
        <v>66</v>
      </c>
      <c r="G5" s="71" t="s">
        <v>16</v>
      </c>
      <c r="H5" s="71" t="s">
        <v>116</v>
      </c>
      <c r="I5" s="159"/>
      <c r="J5" s="167" t="s">
        <v>116</v>
      </c>
      <c r="K5" s="236" t="s">
        <v>82</v>
      </c>
    </row>
    <row r="6" spans="1:10" ht="13.5" thickTop="1">
      <c r="A6" s="72" t="s">
        <v>118</v>
      </c>
      <c r="B6" s="73"/>
      <c r="C6" s="64"/>
      <c r="D6" s="279"/>
      <c r="E6" s="68"/>
      <c r="F6" s="73"/>
      <c r="G6" s="64"/>
      <c r="H6" s="64"/>
      <c r="I6" s="158"/>
      <c r="J6" s="168">
        <v>0</v>
      </c>
    </row>
    <row r="7" spans="1:13" ht="12.75">
      <c r="A7" s="21"/>
      <c r="B7" s="59" t="s">
        <v>204</v>
      </c>
      <c r="C7" s="27"/>
      <c r="D7" s="45" t="s">
        <v>205</v>
      </c>
      <c r="E7" s="24">
        <v>0</v>
      </c>
      <c r="F7" s="59" t="s">
        <v>226</v>
      </c>
      <c r="G7" s="27"/>
      <c r="H7" s="27">
        <v>10636</v>
      </c>
      <c r="I7" s="160">
        <v>10636</v>
      </c>
      <c r="J7" s="152">
        <v>10636</v>
      </c>
      <c r="M7" s="104"/>
    </row>
    <row r="8" spans="1:13" s="93" customFormat="1" ht="12.75">
      <c r="A8" s="81"/>
      <c r="B8" s="59" t="s">
        <v>211</v>
      </c>
      <c r="C8" s="82"/>
      <c r="D8" s="45" t="s">
        <v>205</v>
      </c>
      <c r="E8" s="83">
        <v>0</v>
      </c>
      <c r="F8" s="59" t="s">
        <v>625</v>
      </c>
      <c r="G8" s="82"/>
      <c r="H8" s="27">
        <v>7125.34</v>
      </c>
      <c r="I8" s="160">
        <v>7125</v>
      </c>
      <c r="J8" s="152">
        <v>17761</v>
      </c>
      <c r="K8" s="228"/>
      <c r="L8" s="231"/>
      <c r="M8" s="104"/>
    </row>
    <row r="9" spans="1:13" s="93" customFormat="1" ht="12.75">
      <c r="A9" s="81"/>
      <c r="B9" s="59" t="s">
        <v>167</v>
      </c>
      <c r="C9" s="82"/>
      <c r="D9" s="45" t="s">
        <v>205</v>
      </c>
      <c r="E9" s="83">
        <v>0</v>
      </c>
      <c r="F9" s="59" t="s">
        <v>626</v>
      </c>
      <c r="G9" s="82"/>
      <c r="H9" s="27">
        <v>5000</v>
      </c>
      <c r="I9" s="160">
        <v>5000</v>
      </c>
      <c r="J9" s="152">
        <v>22761</v>
      </c>
      <c r="K9" s="228"/>
      <c r="L9" s="231"/>
      <c r="M9" s="104"/>
    </row>
    <row r="10" spans="1:13" s="93" customFormat="1" ht="12.75">
      <c r="A10" s="81"/>
      <c r="B10" s="59" t="s">
        <v>207</v>
      </c>
      <c r="C10" s="82"/>
      <c r="D10" s="45" t="s">
        <v>205</v>
      </c>
      <c r="E10" s="83">
        <v>0</v>
      </c>
      <c r="F10" s="59" t="s">
        <v>627</v>
      </c>
      <c r="G10" s="82"/>
      <c r="H10" s="27">
        <v>15000</v>
      </c>
      <c r="I10" s="150">
        <v>15000</v>
      </c>
      <c r="J10" s="152">
        <v>37761</v>
      </c>
      <c r="K10" s="228"/>
      <c r="L10" s="231"/>
      <c r="M10" s="104"/>
    </row>
    <row r="11" spans="1:13" ht="12.75">
      <c r="A11" s="21"/>
      <c r="B11" s="23" t="s">
        <v>199</v>
      </c>
      <c r="C11" s="27"/>
      <c r="D11" s="28" t="s">
        <v>165</v>
      </c>
      <c r="E11" s="24">
        <v>0</v>
      </c>
      <c r="F11" s="23" t="s">
        <v>628</v>
      </c>
      <c r="G11" s="27">
        <v>70000</v>
      </c>
      <c r="H11" s="27">
        <v>62300</v>
      </c>
      <c r="I11" s="160">
        <v>62300</v>
      </c>
      <c r="J11" s="152">
        <v>100061</v>
      </c>
      <c r="M11" s="104"/>
    </row>
    <row r="12" spans="1:13" s="93" customFormat="1" ht="12.75">
      <c r="A12" s="81"/>
      <c r="B12" s="59" t="s">
        <v>213</v>
      </c>
      <c r="C12" s="82"/>
      <c r="D12" s="45" t="s">
        <v>205</v>
      </c>
      <c r="E12" s="83">
        <v>0</v>
      </c>
      <c r="F12" s="59" t="s">
        <v>629</v>
      </c>
      <c r="G12" s="82">
        <v>70000</v>
      </c>
      <c r="H12" s="27">
        <v>62300</v>
      </c>
      <c r="I12" s="150">
        <v>62300</v>
      </c>
      <c r="J12" s="152">
        <v>162361</v>
      </c>
      <c r="K12" s="228"/>
      <c r="L12" s="231"/>
      <c r="M12" s="104"/>
    </row>
    <row r="13" spans="1:13" s="93" customFormat="1" ht="12.75">
      <c r="A13" s="81"/>
      <c r="B13" s="59" t="s">
        <v>207</v>
      </c>
      <c r="C13" s="82"/>
      <c r="D13" s="45" t="s">
        <v>205</v>
      </c>
      <c r="E13" s="83">
        <v>0</v>
      </c>
      <c r="F13" s="59" t="s">
        <v>630</v>
      </c>
      <c r="G13" s="82">
        <v>54000</v>
      </c>
      <c r="H13" s="27">
        <v>48060</v>
      </c>
      <c r="I13" s="150">
        <v>48060</v>
      </c>
      <c r="J13" s="152">
        <v>210421</v>
      </c>
      <c r="K13" s="228"/>
      <c r="L13" s="231"/>
      <c r="M13" s="104"/>
    </row>
    <row r="14" spans="1:13" s="93" customFormat="1" ht="12.75">
      <c r="A14" s="81"/>
      <c r="B14" s="59" t="s">
        <v>207</v>
      </c>
      <c r="C14" s="82"/>
      <c r="D14" s="45" t="s">
        <v>208</v>
      </c>
      <c r="E14" s="83">
        <v>1</v>
      </c>
      <c r="F14" s="45" t="s">
        <v>631</v>
      </c>
      <c r="G14" s="82"/>
      <c r="H14" s="27">
        <v>19580</v>
      </c>
      <c r="I14" s="27">
        <v>19580</v>
      </c>
      <c r="J14" s="152">
        <v>230001</v>
      </c>
      <c r="K14" s="228"/>
      <c r="L14" s="231"/>
      <c r="M14" s="104"/>
    </row>
    <row r="15" spans="1:13" s="93" customFormat="1" ht="12.75">
      <c r="A15" s="81"/>
      <c r="B15" s="59" t="s">
        <v>209</v>
      </c>
      <c r="C15" s="82"/>
      <c r="D15" s="45" t="s">
        <v>205</v>
      </c>
      <c r="E15" s="83">
        <v>2</v>
      </c>
      <c r="F15" s="59" t="s">
        <v>220</v>
      </c>
      <c r="G15" s="82">
        <v>70000</v>
      </c>
      <c r="H15" s="27">
        <v>62300</v>
      </c>
      <c r="I15" s="27">
        <v>62300</v>
      </c>
      <c r="J15" s="152">
        <v>292301</v>
      </c>
      <c r="K15" s="228"/>
      <c r="L15" s="231"/>
      <c r="M15" s="104"/>
    </row>
    <row r="16" spans="1:13" s="93" customFormat="1" ht="12.75">
      <c r="A16" s="81"/>
      <c r="B16" s="59" t="s">
        <v>167</v>
      </c>
      <c r="C16" s="82"/>
      <c r="D16" s="45" t="s">
        <v>205</v>
      </c>
      <c r="E16" s="83">
        <v>3</v>
      </c>
      <c r="F16" s="59" t="s">
        <v>632</v>
      </c>
      <c r="G16" s="82">
        <v>65000</v>
      </c>
      <c r="H16" s="27">
        <v>57850</v>
      </c>
      <c r="I16" s="27">
        <v>57850</v>
      </c>
      <c r="J16" s="152">
        <v>350151</v>
      </c>
      <c r="K16" s="230" t="s">
        <v>513</v>
      </c>
      <c r="L16" s="231"/>
      <c r="M16" s="104"/>
    </row>
    <row r="17" spans="1:13" s="93" customFormat="1" ht="12.75">
      <c r="A17" s="81"/>
      <c r="B17" s="59" t="s">
        <v>199</v>
      </c>
      <c r="C17" s="82"/>
      <c r="D17" s="45" t="s">
        <v>198</v>
      </c>
      <c r="E17" s="83">
        <v>4</v>
      </c>
      <c r="F17" s="59" t="s">
        <v>219</v>
      </c>
      <c r="G17" s="82"/>
      <c r="H17" s="27">
        <v>10000</v>
      </c>
      <c r="I17" s="27"/>
      <c r="J17" s="152">
        <v>350151</v>
      </c>
      <c r="L17" s="231"/>
      <c r="M17" s="104"/>
    </row>
    <row r="18" spans="1:13" s="93" customFormat="1" ht="12.75">
      <c r="A18" s="81"/>
      <c r="B18" s="59" t="s">
        <v>211</v>
      </c>
      <c r="C18" s="82"/>
      <c r="D18" s="45" t="s">
        <v>205</v>
      </c>
      <c r="E18" s="83">
        <v>5</v>
      </c>
      <c r="F18" s="45" t="s">
        <v>375</v>
      </c>
      <c r="G18" s="82"/>
      <c r="H18" s="27">
        <v>0</v>
      </c>
      <c r="I18" s="150"/>
      <c r="J18" s="152">
        <v>350151</v>
      </c>
      <c r="K18" s="230" t="s">
        <v>512</v>
      </c>
      <c r="L18" s="231"/>
      <c r="M18" s="104"/>
    </row>
    <row r="19" spans="1:13" s="93" customFormat="1" ht="12.75">
      <c r="A19" s="81"/>
      <c r="B19" s="59" t="s">
        <v>211</v>
      </c>
      <c r="C19" s="82"/>
      <c r="D19" s="45" t="s">
        <v>205</v>
      </c>
      <c r="E19" s="83">
        <v>6</v>
      </c>
      <c r="F19" s="59" t="s">
        <v>212</v>
      </c>
      <c r="G19" s="82">
        <v>61000</v>
      </c>
      <c r="H19" s="27">
        <v>54290</v>
      </c>
      <c r="I19" s="150"/>
      <c r="J19" s="152">
        <v>350151</v>
      </c>
      <c r="K19" s="228"/>
      <c r="L19" s="231"/>
      <c r="M19" s="104"/>
    </row>
    <row r="20" spans="1:13" s="296" customFormat="1" ht="12.75">
      <c r="A20" s="288"/>
      <c r="B20" s="289" t="s">
        <v>199</v>
      </c>
      <c r="C20" s="290"/>
      <c r="D20" s="289" t="s">
        <v>205</v>
      </c>
      <c r="E20" s="291">
        <v>7</v>
      </c>
      <c r="F20" s="289" t="s">
        <v>245</v>
      </c>
      <c r="G20" s="290">
        <v>70000</v>
      </c>
      <c r="H20" s="290">
        <v>62300</v>
      </c>
      <c r="I20" s="292"/>
      <c r="J20" s="293">
        <v>350151</v>
      </c>
      <c r="K20" s="294"/>
      <c r="L20" s="295"/>
      <c r="M20" s="294"/>
    </row>
    <row r="21" spans="1:13" s="93" customFormat="1" ht="12.75">
      <c r="A21" s="81"/>
      <c r="B21" s="59" t="s">
        <v>209</v>
      </c>
      <c r="C21" s="82"/>
      <c r="D21" s="45" t="s">
        <v>205</v>
      </c>
      <c r="E21" s="83">
        <v>8</v>
      </c>
      <c r="F21" s="59" t="s">
        <v>633</v>
      </c>
      <c r="G21" s="82">
        <v>65000</v>
      </c>
      <c r="H21" s="27">
        <v>57850</v>
      </c>
      <c r="I21" s="150"/>
      <c r="J21" s="152">
        <v>350151</v>
      </c>
      <c r="K21" s="228"/>
      <c r="L21" s="231"/>
      <c r="M21" s="104"/>
    </row>
    <row r="22" spans="1:13" s="93" customFormat="1" ht="12.75">
      <c r="A22" s="81"/>
      <c r="B22" s="59" t="s">
        <v>213</v>
      </c>
      <c r="C22" s="82"/>
      <c r="D22" s="45" t="s">
        <v>205</v>
      </c>
      <c r="E22" s="83">
        <v>9</v>
      </c>
      <c r="F22" s="45" t="s">
        <v>230</v>
      </c>
      <c r="G22" s="82">
        <v>60000</v>
      </c>
      <c r="H22" s="27">
        <v>53400</v>
      </c>
      <c r="I22" s="150"/>
      <c r="J22" s="152">
        <v>350151</v>
      </c>
      <c r="K22" s="228"/>
      <c r="L22" s="231"/>
      <c r="M22" s="104"/>
    </row>
    <row r="23" spans="1:13" s="93" customFormat="1" ht="12.75">
      <c r="A23" s="81"/>
      <c r="B23" s="59" t="s">
        <v>209</v>
      </c>
      <c r="C23" s="82"/>
      <c r="D23" s="45" t="s">
        <v>215</v>
      </c>
      <c r="E23" s="83">
        <v>10</v>
      </c>
      <c r="F23" s="59" t="s">
        <v>216</v>
      </c>
      <c r="G23" s="82"/>
      <c r="H23" s="27">
        <v>55000</v>
      </c>
      <c r="I23" s="150"/>
      <c r="J23" s="152">
        <v>350151</v>
      </c>
      <c r="K23" s="228"/>
      <c r="L23" s="231"/>
      <c r="M23" s="104"/>
    </row>
    <row r="24" spans="1:13" s="93" customFormat="1" ht="12.75">
      <c r="A24" s="81"/>
      <c r="B24" s="59" t="s">
        <v>206</v>
      </c>
      <c r="C24" s="82"/>
      <c r="D24" s="45" t="s">
        <v>205</v>
      </c>
      <c r="E24" s="83">
        <v>11</v>
      </c>
      <c r="F24" s="59" t="s">
        <v>217</v>
      </c>
      <c r="G24" s="82">
        <v>60000</v>
      </c>
      <c r="H24" s="27">
        <v>53400</v>
      </c>
      <c r="I24" s="150"/>
      <c r="J24" s="152">
        <v>350151</v>
      </c>
      <c r="K24" s="228"/>
      <c r="L24" s="231"/>
      <c r="M24" s="104"/>
    </row>
    <row r="25" spans="1:13" s="93" customFormat="1" ht="15" customHeight="1">
      <c r="A25" s="81"/>
      <c r="B25" s="59" t="s">
        <v>207</v>
      </c>
      <c r="C25" s="82"/>
      <c r="D25" s="45" t="s">
        <v>205</v>
      </c>
      <c r="E25" s="83">
        <v>12</v>
      </c>
      <c r="F25" s="59" t="s">
        <v>218</v>
      </c>
      <c r="G25" s="82">
        <v>62000</v>
      </c>
      <c r="H25" s="27">
        <v>55180</v>
      </c>
      <c r="I25" s="150"/>
      <c r="J25" s="152">
        <v>350151</v>
      </c>
      <c r="K25" s="228"/>
      <c r="L25" s="231"/>
      <c r="M25" s="104"/>
    </row>
    <row r="26" spans="1:13" s="184" customFormat="1" ht="12.75">
      <c r="A26" s="177"/>
      <c r="B26" s="178" t="s">
        <v>232</v>
      </c>
      <c r="C26" s="179">
        <v>0</v>
      </c>
      <c r="D26" s="280"/>
      <c r="E26" s="180">
        <v>19</v>
      </c>
      <c r="F26" s="181">
        <v>374996.16000000003</v>
      </c>
      <c r="G26" s="182"/>
      <c r="H26" s="179">
        <v>751571.34</v>
      </c>
      <c r="I26" s="183"/>
      <c r="J26" s="181">
        <v>350151</v>
      </c>
      <c r="K26" s="229"/>
      <c r="L26" s="232"/>
      <c r="M26" s="104"/>
    </row>
    <row r="27" spans="1:13" s="257" customFormat="1" ht="12.75">
      <c r="A27" s="250"/>
      <c r="B27" s="250" t="s">
        <v>269</v>
      </c>
      <c r="C27" s="251"/>
      <c r="D27" s="250" t="s">
        <v>233</v>
      </c>
      <c r="E27" s="252">
        <v>1</v>
      </c>
      <c r="F27" s="253" t="s">
        <v>234</v>
      </c>
      <c r="G27" s="251"/>
      <c r="H27" s="251">
        <v>160000</v>
      </c>
      <c r="I27" s="254">
        <v>160000</v>
      </c>
      <c r="J27" s="253"/>
      <c r="K27" s="255" t="s">
        <v>244</v>
      </c>
      <c r="L27" s="256"/>
      <c r="M27" s="255"/>
    </row>
    <row r="28" spans="1:13" s="296" customFormat="1" ht="12.75">
      <c r="A28" s="289"/>
      <c r="B28" s="289" t="s">
        <v>211</v>
      </c>
      <c r="C28" s="290"/>
      <c r="D28" s="289" t="s">
        <v>235</v>
      </c>
      <c r="E28" s="291">
        <v>2</v>
      </c>
      <c r="F28" s="297" t="s">
        <v>243</v>
      </c>
      <c r="G28" s="290"/>
      <c r="H28" s="290">
        <v>140000</v>
      </c>
      <c r="I28" s="292">
        <v>140000</v>
      </c>
      <c r="J28" s="297"/>
      <c r="K28" s="294" t="s">
        <v>236</v>
      </c>
      <c r="L28" s="295"/>
      <c r="M28" s="294"/>
    </row>
    <row r="29" spans="1:13" s="296" customFormat="1" ht="12.75">
      <c r="A29" s="289"/>
      <c r="B29" s="289" t="s">
        <v>237</v>
      </c>
      <c r="C29" s="290"/>
      <c r="D29" s="289" t="s">
        <v>165</v>
      </c>
      <c r="E29" s="291">
        <v>3</v>
      </c>
      <c r="F29" s="297" t="s">
        <v>238</v>
      </c>
      <c r="G29" s="290"/>
      <c r="H29" s="290">
        <v>60000</v>
      </c>
      <c r="I29" s="292"/>
      <c r="J29" s="297"/>
      <c r="K29" s="294" t="s">
        <v>239</v>
      </c>
      <c r="L29" s="295"/>
      <c r="M29" s="294"/>
    </row>
    <row r="30" spans="1:13" s="296" customFormat="1" ht="12.75">
      <c r="A30" s="289"/>
      <c r="B30" s="289" t="s">
        <v>199</v>
      </c>
      <c r="C30" s="290"/>
      <c r="D30" s="289" t="s">
        <v>165</v>
      </c>
      <c r="E30" s="291">
        <v>4</v>
      </c>
      <c r="F30" s="297" t="s">
        <v>240</v>
      </c>
      <c r="G30" s="290"/>
      <c r="H30" s="290">
        <v>70000</v>
      </c>
      <c r="I30" s="292"/>
      <c r="J30" s="297"/>
      <c r="K30" s="294" t="s">
        <v>239</v>
      </c>
      <c r="L30" s="295"/>
      <c r="M30" s="294"/>
    </row>
    <row r="31" spans="1:11" s="247" customFormat="1" ht="13.5" thickBot="1">
      <c r="A31" s="242"/>
      <c r="B31" s="243" t="s">
        <v>268</v>
      </c>
      <c r="C31" s="243" t="s">
        <v>171</v>
      </c>
      <c r="D31" s="243" t="s">
        <v>233</v>
      </c>
      <c r="E31" s="244">
        <v>5</v>
      </c>
      <c r="F31" s="243" t="s">
        <v>241</v>
      </c>
      <c r="G31" s="242"/>
      <c r="H31" s="245">
        <v>160000</v>
      </c>
      <c r="I31" s="384" t="s">
        <v>508</v>
      </c>
      <c r="J31" s="242"/>
      <c r="K31" s="246" t="s">
        <v>242</v>
      </c>
    </row>
    <row r="32" spans="1:13" ht="13.5" thickTop="1">
      <c r="A32" s="23"/>
      <c r="B32" s="28"/>
      <c r="C32" s="29"/>
      <c r="D32" s="28"/>
      <c r="E32" s="24"/>
      <c r="F32" s="23"/>
      <c r="G32" s="27"/>
      <c r="H32" s="27"/>
      <c r="I32" s="160"/>
      <c r="J32" s="152"/>
      <c r="M32" s="104"/>
    </row>
    <row r="33" spans="1:13" ht="12.75">
      <c r="A33" s="23"/>
      <c r="B33" s="28"/>
      <c r="C33" s="29"/>
      <c r="D33" s="28"/>
      <c r="E33" s="24"/>
      <c r="F33" s="23"/>
      <c r="G33" s="27"/>
      <c r="H33" s="27"/>
      <c r="I33" s="160"/>
      <c r="J33" s="152"/>
      <c r="M33" s="104"/>
    </row>
    <row r="34" spans="1:13" s="93" customFormat="1" ht="12.75">
      <c r="A34" s="81" t="s">
        <v>5</v>
      </c>
      <c r="B34" s="59"/>
      <c r="C34" s="82"/>
      <c r="D34" s="45"/>
      <c r="E34" s="83"/>
      <c r="F34" s="59"/>
      <c r="G34" s="82"/>
      <c r="H34" s="82"/>
      <c r="I34" s="150"/>
      <c r="J34" s="169">
        <v>0</v>
      </c>
      <c r="K34" s="228"/>
      <c r="L34" s="231"/>
      <c r="M34" s="104"/>
    </row>
    <row r="35" spans="1:13" s="93" customFormat="1" ht="12.75">
      <c r="A35" s="81"/>
      <c r="B35" s="45" t="s">
        <v>172</v>
      </c>
      <c r="C35" s="82"/>
      <c r="D35" s="45" t="s">
        <v>165</v>
      </c>
      <c r="E35" s="83">
        <v>0</v>
      </c>
      <c r="F35" s="45" t="s">
        <v>634</v>
      </c>
      <c r="G35" s="82">
        <v>13936</v>
      </c>
      <c r="H35" s="82">
        <v>13936</v>
      </c>
      <c r="I35" s="150">
        <v>13936</v>
      </c>
      <c r="J35" s="169">
        <v>13936</v>
      </c>
      <c r="K35" s="228"/>
      <c r="L35" s="231"/>
      <c r="M35" s="104"/>
    </row>
    <row r="36" spans="1:13" s="93" customFormat="1" ht="12.75">
      <c r="A36" s="81"/>
      <c r="B36" s="45" t="s">
        <v>172</v>
      </c>
      <c r="C36" s="82"/>
      <c r="D36" s="45" t="s">
        <v>165</v>
      </c>
      <c r="E36" s="83">
        <v>0</v>
      </c>
      <c r="F36" s="45" t="s">
        <v>634</v>
      </c>
      <c r="G36" s="82">
        <v>13936</v>
      </c>
      <c r="H36" s="82">
        <v>27872</v>
      </c>
      <c r="I36" s="150">
        <v>13936</v>
      </c>
      <c r="J36" s="169">
        <v>27872</v>
      </c>
      <c r="K36" s="228"/>
      <c r="L36" s="231"/>
      <c r="M36" s="104"/>
    </row>
    <row r="37" spans="1:13" s="93" customFormat="1" ht="12.75">
      <c r="A37" s="81"/>
      <c r="B37" s="59" t="s">
        <v>196</v>
      </c>
      <c r="C37" s="82"/>
      <c r="D37" s="45" t="s">
        <v>165</v>
      </c>
      <c r="E37" s="83">
        <v>0</v>
      </c>
      <c r="F37" s="59" t="s">
        <v>635</v>
      </c>
      <c r="G37" s="82">
        <v>37500</v>
      </c>
      <c r="H37" s="82">
        <v>65372</v>
      </c>
      <c r="I37" s="82">
        <v>37500</v>
      </c>
      <c r="J37" s="169">
        <v>65372</v>
      </c>
      <c r="K37" s="230" t="s">
        <v>254</v>
      </c>
      <c r="L37" s="231"/>
      <c r="M37" s="104"/>
    </row>
    <row r="38" spans="1:13" s="93" customFormat="1" ht="12.75">
      <c r="A38" s="81"/>
      <c r="B38" s="202" t="s">
        <v>196</v>
      </c>
      <c r="C38" s="82"/>
      <c r="D38" s="45" t="s">
        <v>165</v>
      </c>
      <c r="E38" s="83">
        <v>0</v>
      </c>
      <c r="F38" s="45" t="s">
        <v>636</v>
      </c>
      <c r="G38" s="82">
        <v>10000</v>
      </c>
      <c r="H38" s="82">
        <v>75372</v>
      </c>
      <c r="I38" s="82">
        <v>10000</v>
      </c>
      <c r="J38" s="169">
        <v>75372</v>
      </c>
      <c r="K38" s="230" t="s">
        <v>255</v>
      </c>
      <c r="L38" s="231"/>
      <c r="M38" s="104"/>
    </row>
    <row r="39" spans="1:13" s="93" customFormat="1" ht="12.75">
      <c r="A39" s="81"/>
      <c r="B39" s="202" t="s">
        <v>246</v>
      </c>
      <c r="C39" s="82"/>
      <c r="D39" s="45" t="s">
        <v>165</v>
      </c>
      <c r="E39" s="83">
        <v>0</v>
      </c>
      <c r="F39" s="45" t="s">
        <v>637</v>
      </c>
      <c r="G39" s="82">
        <v>37500</v>
      </c>
      <c r="H39" s="82">
        <v>112872</v>
      </c>
      <c r="I39" s="82">
        <v>37500</v>
      </c>
      <c r="J39" s="169">
        <v>112872</v>
      </c>
      <c r="K39" s="230" t="s">
        <v>256</v>
      </c>
      <c r="L39" s="231"/>
      <c r="M39" s="104"/>
    </row>
    <row r="40" spans="1:13" s="93" customFormat="1" ht="12.75">
      <c r="A40" s="81"/>
      <c r="B40" s="202" t="s">
        <v>246</v>
      </c>
      <c r="C40" s="82"/>
      <c r="D40" s="45" t="s">
        <v>165</v>
      </c>
      <c r="E40" s="83">
        <v>0</v>
      </c>
      <c r="F40" s="45" t="s">
        <v>638</v>
      </c>
      <c r="G40" s="82">
        <v>10500</v>
      </c>
      <c r="H40" s="82">
        <v>123372</v>
      </c>
      <c r="I40" s="82">
        <v>10500</v>
      </c>
      <c r="J40" s="169">
        <v>123372</v>
      </c>
      <c r="K40" s="230" t="s">
        <v>257</v>
      </c>
      <c r="L40" s="231"/>
      <c r="M40" s="104"/>
    </row>
    <row r="41" spans="1:13" s="93" customFormat="1" ht="12.75">
      <c r="A41" s="81"/>
      <c r="B41" s="59" t="s">
        <v>484</v>
      </c>
      <c r="C41" s="82"/>
      <c r="D41" s="45" t="s">
        <v>252</v>
      </c>
      <c r="E41" s="83">
        <v>0</v>
      </c>
      <c r="F41" s="45" t="s">
        <v>639</v>
      </c>
      <c r="G41" s="82">
        <v>56000</v>
      </c>
      <c r="H41" s="82">
        <v>179372</v>
      </c>
      <c r="I41" s="82">
        <v>56000</v>
      </c>
      <c r="J41" s="169">
        <v>179372</v>
      </c>
      <c r="K41" s="228"/>
      <c r="L41" s="231"/>
      <c r="M41" s="104"/>
    </row>
    <row r="42" spans="1:13" s="93" customFormat="1" ht="12.75">
      <c r="A42" s="81"/>
      <c r="B42" s="202" t="s">
        <v>168</v>
      </c>
      <c r="C42" s="82"/>
      <c r="D42" s="45" t="s">
        <v>165</v>
      </c>
      <c r="E42" s="83">
        <v>0</v>
      </c>
      <c r="F42" s="45" t="s">
        <v>640</v>
      </c>
      <c r="G42" s="82">
        <v>35000</v>
      </c>
      <c r="H42" s="82">
        <v>214372</v>
      </c>
      <c r="I42" s="82">
        <v>35000</v>
      </c>
      <c r="J42" s="169">
        <v>214372</v>
      </c>
      <c r="K42" s="228"/>
      <c r="L42" s="231"/>
      <c r="M42" s="104"/>
    </row>
    <row r="43" spans="1:13" s="93" customFormat="1" ht="12.75">
      <c r="A43" s="81"/>
      <c r="B43" s="202" t="s">
        <v>202</v>
      </c>
      <c r="C43" s="82"/>
      <c r="D43" s="45" t="s">
        <v>253</v>
      </c>
      <c r="E43" s="83">
        <v>0</v>
      </c>
      <c r="F43" s="45" t="s">
        <v>641</v>
      </c>
      <c r="G43" s="82">
        <v>15000</v>
      </c>
      <c r="H43" s="82">
        <v>229372</v>
      </c>
      <c r="I43" s="82">
        <v>15000</v>
      </c>
      <c r="J43" s="169">
        <v>229372</v>
      </c>
      <c r="K43" s="228"/>
      <c r="L43" s="231"/>
      <c r="M43" s="104"/>
    </row>
    <row r="44" spans="1:13" s="93" customFormat="1" ht="12.75">
      <c r="A44" s="81"/>
      <c r="B44" s="202" t="s">
        <v>166</v>
      </c>
      <c r="C44" s="82"/>
      <c r="D44" s="45" t="s">
        <v>165</v>
      </c>
      <c r="E44" s="83">
        <v>0</v>
      </c>
      <c r="F44" s="45" t="s">
        <v>642</v>
      </c>
      <c r="G44" s="82">
        <v>35000</v>
      </c>
      <c r="H44" s="82">
        <v>264372</v>
      </c>
      <c r="I44" s="82">
        <v>35000</v>
      </c>
      <c r="J44" s="169">
        <v>264372</v>
      </c>
      <c r="K44" s="230" t="s">
        <v>258</v>
      </c>
      <c r="L44" s="231"/>
      <c r="M44" s="104"/>
    </row>
    <row r="45" spans="1:13" s="93" customFormat="1" ht="12.75">
      <c r="A45" s="81"/>
      <c r="B45" s="45" t="s">
        <v>247</v>
      </c>
      <c r="C45" s="82"/>
      <c r="D45" s="45" t="s">
        <v>165</v>
      </c>
      <c r="E45" s="83">
        <v>0</v>
      </c>
      <c r="F45" s="59" t="s">
        <v>643</v>
      </c>
      <c r="G45" s="82">
        <v>25000</v>
      </c>
      <c r="H45" s="82">
        <v>289372</v>
      </c>
      <c r="I45" s="82">
        <v>25000</v>
      </c>
      <c r="J45" s="169">
        <v>289372</v>
      </c>
      <c r="K45" s="228" t="s">
        <v>200</v>
      </c>
      <c r="L45" s="231"/>
      <c r="M45" s="104"/>
    </row>
    <row r="46" spans="1:13" s="93" customFormat="1" ht="12.75">
      <c r="A46" s="81"/>
      <c r="B46" s="45" t="s">
        <v>248</v>
      </c>
      <c r="C46" s="82"/>
      <c r="D46" s="45" t="s">
        <v>165</v>
      </c>
      <c r="E46" s="83">
        <v>0</v>
      </c>
      <c r="F46" s="59" t="s">
        <v>644</v>
      </c>
      <c r="G46" s="82">
        <v>27500</v>
      </c>
      <c r="H46" s="82">
        <v>316872</v>
      </c>
      <c r="I46" s="82">
        <v>27500</v>
      </c>
      <c r="J46" s="169">
        <v>316872</v>
      </c>
      <c r="K46" s="230" t="s">
        <v>259</v>
      </c>
      <c r="L46" s="231"/>
      <c r="M46" s="104"/>
    </row>
    <row r="47" spans="1:13" s="93" customFormat="1" ht="12.75">
      <c r="A47" s="81"/>
      <c r="B47" s="45" t="s">
        <v>249</v>
      </c>
      <c r="C47" s="82"/>
      <c r="D47" s="45" t="s">
        <v>261</v>
      </c>
      <c r="E47" s="83">
        <v>0</v>
      </c>
      <c r="F47" s="59" t="s">
        <v>645</v>
      </c>
      <c r="G47" s="82">
        <v>15000</v>
      </c>
      <c r="H47" s="82">
        <v>331872</v>
      </c>
      <c r="I47" s="82">
        <v>15000</v>
      </c>
      <c r="J47" s="169">
        <v>331872</v>
      </c>
      <c r="K47" s="230" t="s">
        <v>260</v>
      </c>
      <c r="L47" s="231"/>
      <c r="M47" s="104"/>
    </row>
    <row r="48" spans="1:13" s="93" customFormat="1" ht="12.75">
      <c r="A48" s="81"/>
      <c r="B48" s="45" t="s">
        <v>250</v>
      </c>
      <c r="C48" s="82"/>
      <c r="D48" s="45" t="s">
        <v>165</v>
      </c>
      <c r="E48" s="83">
        <v>0</v>
      </c>
      <c r="F48" s="59" t="s">
        <v>641</v>
      </c>
      <c r="G48" s="82">
        <v>40000</v>
      </c>
      <c r="H48" s="82">
        <v>371872</v>
      </c>
      <c r="I48" s="82">
        <v>40000</v>
      </c>
      <c r="J48" s="169">
        <v>371872</v>
      </c>
      <c r="K48" s="228"/>
      <c r="L48" s="231"/>
      <c r="M48" s="104"/>
    </row>
    <row r="49" spans="1:13" s="93" customFormat="1" ht="12.75">
      <c r="A49" s="81"/>
      <c r="B49" s="45" t="s">
        <v>251</v>
      </c>
      <c r="C49" s="82"/>
      <c r="D49" s="45" t="s">
        <v>165</v>
      </c>
      <c r="E49" s="83">
        <v>0</v>
      </c>
      <c r="F49" s="59" t="s">
        <v>646</v>
      </c>
      <c r="G49" s="82">
        <v>30000</v>
      </c>
      <c r="H49" s="82">
        <v>401872</v>
      </c>
      <c r="I49" s="82">
        <v>30000</v>
      </c>
      <c r="J49" s="169">
        <v>401872</v>
      </c>
      <c r="K49" s="230" t="s">
        <v>262</v>
      </c>
      <c r="L49" s="231"/>
      <c r="M49" s="104"/>
    </row>
    <row r="50" spans="1:13" s="93" customFormat="1" ht="12.75">
      <c r="A50" s="81"/>
      <c r="B50" s="45" t="s">
        <v>168</v>
      </c>
      <c r="C50" s="82"/>
      <c r="D50" s="45" t="s">
        <v>165</v>
      </c>
      <c r="E50" s="83">
        <v>0</v>
      </c>
      <c r="F50" s="59" t="s">
        <v>647</v>
      </c>
      <c r="G50" s="82">
        <v>0</v>
      </c>
      <c r="H50" s="82">
        <v>401872</v>
      </c>
      <c r="I50" s="82">
        <v>0</v>
      </c>
      <c r="J50" s="169">
        <v>401872</v>
      </c>
      <c r="K50" s="230" t="s">
        <v>263</v>
      </c>
      <c r="L50" s="231"/>
      <c r="M50" s="104"/>
    </row>
    <row r="51" spans="1:13" s="93" customFormat="1" ht="12.75">
      <c r="A51" s="81"/>
      <c r="B51" s="59" t="s">
        <v>201</v>
      </c>
      <c r="C51" s="82"/>
      <c r="D51" s="45" t="s">
        <v>482</v>
      </c>
      <c r="E51" s="83">
        <v>0</v>
      </c>
      <c r="F51" s="45" t="s">
        <v>641</v>
      </c>
      <c r="G51" s="82">
        <v>23496</v>
      </c>
      <c r="H51" s="82">
        <v>425368</v>
      </c>
      <c r="I51" s="82">
        <v>23496</v>
      </c>
      <c r="J51" s="169">
        <v>425368</v>
      </c>
      <c r="K51" s="228"/>
      <c r="L51" s="231"/>
      <c r="M51" s="104"/>
    </row>
    <row r="52" spans="1:13" s="93" customFormat="1" ht="12.75">
      <c r="A52" s="81"/>
      <c r="B52" s="202" t="s">
        <v>249</v>
      </c>
      <c r="C52" s="82"/>
      <c r="D52" s="45" t="s">
        <v>165</v>
      </c>
      <c r="E52" s="83">
        <v>0</v>
      </c>
      <c r="F52" s="45" t="s">
        <v>648</v>
      </c>
      <c r="G52" s="82">
        <v>12364</v>
      </c>
      <c r="H52" s="82">
        <v>437732</v>
      </c>
      <c r="I52" s="82">
        <v>12364</v>
      </c>
      <c r="J52" s="169">
        <v>437732</v>
      </c>
      <c r="K52" s="228"/>
      <c r="L52" s="231"/>
      <c r="M52" s="104"/>
    </row>
    <row r="53" spans="1:13" s="93" customFormat="1" ht="12.75">
      <c r="A53" s="81"/>
      <c r="B53" s="202" t="s">
        <v>249</v>
      </c>
      <c r="C53" s="82"/>
      <c r="D53" s="45" t="s">
        <v>165</v>
      </c>
      <c r="E53" s="83">
        <v>0</v>
      </c>
      <c r="F53" s="45" t="s">
        <v>648</v>
      </c>
      <c r="G53" s="82">
        <v>12364</v>
      </c>
      <c r="H53" s="82">
        <v>450096</v>
      </c>
      <c r="I53" s="82">
        <v>12364</v>
      </c>
      <c r="J53" s="169">
        <v>450096</v>
      </c>
      <c r="K53" s="228"/>
      <c r="L53" s="231"/>
      <c r="M53" s="104"/>
    </row>
    <row r="54" spans="1:13" s="93" customFormat="1" ht="15" customHeight="1">
      <c r="A54" s="81"/>
      <c r="B54" s="202" t="s">
        <v>172</v>
      </c>
      <c r="C54" s="82"/>
      <c r="D54" s="45" t="s">
        <v>165</v>
      </c>
      <c r="E54" s="83">
        <v>1</v>
      </c>
      <c r="F54" s="45" t="s">
        <v>264</v>
      </c>
      <c r="G54" s="82">
        <v>53000</v>
      </c>
      <c r="H54" s="82">
        <v>503096</v>
      </c>
      <c r="I54" s="82">
        <v>53000</v>
      </c>
      <c r="J54" s="169">
        <v>503096</v>
      </c>
      <c r="K54" s="230" t="s">
        <v>265</v>
      </c>
      <c r="L54" s="231"/>
      <c r="M54" s="104"/>
    </row>
    <row r="55" spans="1:13" s="324" customFormat="1" ht="12.75">
      <c r="A55" s="315"/>
      <c r="B55" s="316" t="s">
        <v>266</v>
      </c>
      <c r="C55" s="317"/>
      <c r="D55" s="318" t="s">
        <v>165</v>
      </c>
      <c r="E55" s="319">
        <v>2</v>
      </c>
      <c r="F55" s="318" t="s">
        <v>278</v>
      </c>
      <c r="G55" s="317">
        <v>55492</v>
      </c>
      <c r="H55" s="317">
        <v>558588</v>
      </c>
      <c r="I55" s="317">
        <v>55492</v>
      </c>
      <c r="J55" s="320">
        <v>558588</v>
      </c>
      <c r="K55" s="321" t="s">
        <v>267</v>
      </c>
      <c r="L55" s="322"/>
      <c r="M55" s="323"/>
    </row>
    <row r="56" spans="1:13" s="324" customFormat="1" ht="12.75">
      <c r="A56" s="315"/>
      <c r="B56" s="316" t="s">
        <v>270</v>
      </c>
      <c r="C56" s="317"/>
      <c r="D56" s="318" t="s">
        <v>165</v>
      </c>
      <c r="E56" s="319">
        <v>3</v>
      </c>
      <c r="F56" s="318" t="s">
        <v>277</v>
      </c>
      <c r="G56" s="317">
        <v>53353</v>
      </c>
      <c r="H56" s="317">
        <v>611941</v>
      </c>
      <c r="I56" s="317">
        <v>53353</v>
      </c>
      <c r="J56" s="320">
        <v>611941</v>
      </c>
      <c r="K56" s="321" t="s">
        <v>271</v>
      </c>
      <c r="L56" s="322"/>
      <c r="M56" s="323"/>
    </row>
    <row r="57" spans="1:13" s="93" customFormat="1" ht="12.75">
      <c r="A57" s="81"/>
      <c r="B57" s="202" t="s">
        <v>250</v>
      </c>
      <c r="C57" s="82"/>
      <c r="D57" s="45" t="s">
        <v>165</v>
      </c>
      <c r="E57" s="83">
        <v>4</v>
      </c>
      <c r="F57" s="45" t="s">
        <v>272</v>
      </c>
      <c r="G57" s="82">
        <v>62110</v>
      </c>
      <c r="H57" s="82">
        <v>674051</v>
      </c>
      <c r="I57" s="396">
        <v>62110</v>
      </c>
      <c r="J57" s="169">
        <v>674051</v>
      </c>
      <c r="K57" s="230" t="s">
        <v>504</v>
      </c>
      <c r="L57" s="231"/>
      <c r="M57" s="104"/>
    </row>
    <row r="58" spans="1:13" s="324" customFormat="1" ht="12.75">
      <c r="A58" s="315"/>
      <c r="B58" s="316" t="s">
        <v>201</v>
      </c>
      <c r="C58" s="317"/>
      <c r="D58" s="318" t="s">
        <v>165</v>
      </c>
      <c r="E58" s="319">
        <v>5</v>
      </c>
      <c r="F58" s="318" t="s">
        <v>276</v>
      </c>
      <c r="G58" s="317">
        <v>63000</v>
      </c>
      <c r="H58" s="317">
        <v>737051</v>
      </c>
      <c r="I58" s="395">
        <v>63000</v>
      </c>
      <c r="J58" s="320">
        <v>737051</v>
      </c>
      <c r="K58" s="321" t="s">
        <v>273</v>
      </c>
      <c r="L58" s="322"/>
      <c r="M58" s="323"/>
    </row>
    <row r="59" spans="1:13" s="93" customFormat="1" ht="12.75">
      <c r="A59" s="81"/>
      <c r="B59" s="202" t="s">
        <v>157</v>
      </c>
      <c r="C59" s="82"/>
      <c r="D59" s="45" t="s">
        <v>165</v>
      </c>
      <c r="E59" s="83">
        <v>6</v>
      </c>
      <c r="F59" s="45" t="s">
        <v>274</v>
      </c>
      <c r="G59" s="82">
        <v>61139</v>
      </c>
      <c r="H59" s="82">
        <v>798190</v>
      </c>
      <c r="I59" s="82">
        <v>61139</v>
      </c>
      <c r="J59" s="169">
        <v>798190</v>
      </c>
      <c r="K59" s="230" t="s">
        <v>275</v>
      </c>
      <c r="L59" s="231"/>
      <c r="M59" s="104"/>
    </row>
    <row r="60" spans="1:13" s="93" customFormat="1" ht="12.75">
      <c r="A60" s="81"/>
      <c r="B60" s="202" t="s">
        <v>279</v>
      </c>
      <c r="C60" s="82"/>
      <c r="D60" s="45" t="s">
        <v>165</v>
      </c>
      <c r="E60" s="83">
        <v>7</v>
      </c>
      <c r="F60" s="45" t="s">
        <v>280</v>
      </c>
      <c r="G60" s="82">
        <v>49406</v>
      </c>
      <c r="H60" s="82">
        <v>847596</v>
      </c>
      <c r="I60" s="82">
        <v>49406</v>
      </c>
      <c r="J60" s="169">
        <v>847596</v>
      </c>
      <c r="K60" s="230" t="s">
        <v>281</v>
      </c>
      <c r="L60" s="231"/>
      <c r="M60" s="104"/>
    </row>
    <row r="61" spans="1:13" s="324" customFormat="1" ht="12.75">
      <c r="A61" s="315"/>
      <c r="B61" s="316" t="s">
        <v>196</v>
      </c>
      <c r="C61" s="317"/>
      <c r="D61" s="318" t="s">
        <v>165</v>
      </c>
      <c r="E61" s="319">
        <v>8</v>
      </c>
      <c r="F61" s="318" t="s">
        <v>483</v>
      </c>
      <c r="G61" s="317">
        <v>48096</v>
      </c>
      <c r="H61" s="317">
        <v>895692</v>
      </c>
      <c r="I61" s="317"/>
      <c r="J61" s="320">
        <v>847596</v>
      </c>
      <c r="K61" s="321" t="s">
        <v>283</v>
      </c>
      <c r="L61" s="322"/>
      <c r="M61" s="323"/>
    </row>
    <row r="62" spans="1:13" s="324" customFormat="1" ht="12.75">
      <c r="A62" s="315"/>
      <c r="B62" s="316" t="s">
        <v>168</v>
      </c>
      <c r="C62" s="317"/>
      <c r="D62" s="318" t="s">
        <v>165</v>
      </c>
      <c r="E62" s="319">
        <v>9</v>
      </c>
      <c r="F62" s="318" t="s">
        <v>284</v>
      </c>
      <c r="G62" s="317">
        <v>47500</v>
      </c>
      <c r="H62" s="317">
        <v>943192</v>
      </c>
      <c r="I62" s="317">
        <v>47500</v>
      </c>
      <c r="J62" s="320">
        <v>895096</v>
      </c>
      <c r="K62" s="321" t="s">
        <v>285</v>
      </c>
      <c r="L62" s="322"/>
      <c r="M62" s="323"/>
    </row>
    <row r="63" spans="1:13" s="93" customFormat="1" ht="12.75">
      <c r="A63" s="81"/>
      <c r="B63" s="202" t="s">
        <v>168</v>
      </c>
      <c r="C63" s="82"/>
      <c r="D63" s="45" t="s">
        <v>165</v>
      </c>
      <c r="E63" s="83">
        <v>10</v>
      </c>
      <c r="F63" s="45" t="s">
        <v>649</v>
      </c>
      <c r="G63" s="82">
        <v>49695</v>
      </c>
      <c r="H63" s="82">
        <v>992887</v>
      </c>
      <c r="I63" s="82">
        <v>49695</v>
      </c>
      <c r="J63" s="169">
        <v>944791</v>
      </c>
      <c r="K63" s="230" t="s">
        <v>286</v>
      </c>
      <c r="L63" s="231"/>
      <c r="M63" s="104"/>
    </row>
    <row r="64" spans="1:13" s="93" customFormat="1" ht="12.75">
      <c r="A64" s="81"/>
      <c r="B64" s="45" t="s">
        <v>289</v>
      </c>
      <c r="C64" s="82"/>
      <c r="D64" s="45" t="s">
        <v>165</v>
      </c>
      <c r="E64" s="83">
        <v>11</v>
      </c>
      <c r="F64" s="45" t="s">
        <v>287</v>
      </c>
      <c r="G64" s="82">
        <v>62533</v>
      </c>
      <c r="H64" s="82">
        <v>1055420</v>
      </c>
      <c r="I64" s="390">
        <v>62533</v>
      </c>
      <c r="J64" s="169">
        <v>1007324</v>
      </c>
      <c r="K64" s="230" t="s">
        <v>288</v>
      </c>
      <c r="L64" s="231"/>
      <c r="M64" s="104"/>
    </row>
    <row r="65" spans="1:13" s="93" customFormat="1" ht="12.75">
      <c r="A65" s="81"/>
      <c r="B65" s="45" t="s">
        <v>202</v>
      </c>
      <c r="C65" s="82"/>
      <c r="D65" s="45" t="s">
        <v>165</v>
      </c>
      <c r="E65" s="83">
        <v>12</v>
      </c>
      <c r="F65" s="45" t="s">
        <v>650</v>
      </c>
      <c r="G65" s="82">
        <v>55902</v>
      </c>
      <c r="H65" s="82">
        <v>1111322</v>
      </c>
      <c r="I65" s="392">
        <v>55902</v>
      </c>
      <c r="J65" s="169">
        <v>1063226</v>
      </c>
      <c r="K65" s="230" t="s">
        <v>290</v>
      </c>
      <c r="L65" s="231"/>
      <c r="M65" s="104"/>
    </row>
    <row r="66" spans="1:13" s="93" customFormat="1" ht="12.75">
      <c r="A66" s="81"/>
      <c r="B66" s="45" t="s">
        <v>291</v>
      </c>
      <c r="C66" s="82"/>
      <c r="D66" s="45" t="s">
        <v>292</v>
      </c>
      <c r="E66" s="83">
        <v>13</v>
      </c>
      <c r="F66" s="45" t="s">
        <v>293</v>
      </c>
      <c r="G66" s="82">
        <v>43015</v>
      </c>
      <c r="H66" s="82">
        <v>1154337</v>
      </c>
      <c r="I66" s="150"/>
      <c r="J66" s="169">
        <v>1063226</v>
      </c>
      <c r="K66" s="230" t="s">
        <v>294</v>
      </c>
      <c r="L66" s="231"/>
      <c r="M66" s="104"/>
    </row>
    <row r="67" spans="1:13" s="93" customFormat="1" ht="12.75">
      <c r="A67" s="81"/>
      <c r="B67" s="45" t="s">
        <v>166</v>
      </c>
      <c r="C67" s="82"/>
      <c r="D67" s="45" t="s">
        <v>165</v>
      </c>
      <c r="E67" s="83">
        <v>14</v>
      </c>
      <c r="F67" s="45" t="s">
        <v>651</v>
      </c>
      <c r="G67" s="82">
        <v>57541</v>
      </c>
      <c r="H67" s="82">
        <v>1211878</v>
      </c>
      <c r="I67" s="150">
        <v>57541</v>
      </c>
      <c r="J67" s="169">
        <v>1120767</v>
      </c>
      <c r="K67" s="230" t="s">
        <v>290</v>
      </c>
      <c r="L67" s="231"/>
      <c r="M67" s="104"/>
    </row>
    <row r="68" spans="1:13" s="93" customFormat="1" ht="12.75">
      <c r="A68" s="81"/>
      <c r="B68" s="45" t="s">
        <v>295</v>
      </c>
      <c r="C68" s="82"/>
      <c r="D68" s="45" t="s">
        <v>165</v>
      </c>
      <c r="E68" s="83">
        <v>15</v>
      </c>
      <c r="F68" s="45" t="s">
        <v>652</v>
      </c>
      <c r="G68" s="82">
        <v>53771</v>
      </c>
      <c r="H68" s="82">
        <v>1265649</v>
      </c>
      <c r="I68" s="150"/>
      <c r="J68" s="169">
        <v>1120767</v>
      </c>
      <c r="K68" s="230" t="s">
        <v>296</v>
      </c>
      <c r="L68" s="231"/>
      <c r="M68" s="104"/>
    </row>
    <row r="69" spans="1:13" s="93" customFormat="1" ht="12.75">
      <c r="A69" s="81"/>
      <c r="B69" s="45" t="s">
        <v>297</v>
      </c>
      <c r="C69" s="82"/>
      <c r="D69" s="45" t="s">
        <v>165</v>
      </c>
      <c r="E69" s="83">
        <v>16</v>
      </c>
      <c r="F69" s="45" t="s">
        <v>298</v>
      </c>
      <c r="G69" s="82">
        <v>51906</v>
      </c>
      <c r="H69" s="82">
        <v>1317555</v>
      </c>
      <c r="I69" s="150"/>
      <c r="J69" s="169">
        <v>1120767</v>
      </c>
      <c r="K69" s="230" t="s">
        <v>299</v>
      </c>
      <c r="L69" s="231"/>
      <c r="M69" s="104"/>
    </row>
    <row r="70" spans="1:13" s="93" customFormat="1" ht="12.75">
      <c r="A70" s="81"/>
      <c r="B70" s="45" t="s">
        <v>300</v>
      </c>
      <c r="C70" s="82"/>
      <c r="D70" s="45" t="s">
        <v>292</v>
      </c>
      <c r="E70" s="83">
        <v>17</v>
      </c>
      <c r="F70" s="45" t="s">
        <v>653</v>
      </c>
      <c r="G70" s="82">
        <v>58944</v>
      </c>
      <c r="H70" s="82">
        <v>1376499</v>
      </c>
      <c r="I70" s="82">
        <v>30000</v>
      </c>
      <c r="J70" s="169">
        <v>1150767</v>
      </c>
      <c r="K70" s="230" t="s">
        <v>516</v>
      </c>
      <c r="L70" s="231"/>
      <c r="M70" s="104"/>
    </row>
    <row r="71" spans="1:13" s="184" customFormat="1" ht="12.75">
      <c r="A71" s="177"/>
      <c r="B71" s="178" t="s">
        <v>301</v>
      </c>
      <c r="C71" s="179">
        <v>0</v>
      </c>
      <c r="D71" s="280"/>
      <c r="E71" s="180">
        <v>36</v>
      </c>
      <c r="F71" s="181">
        <v>1014972</v>
      </c>
      <c r="G71" s="182"/>
      <c r="H71" s="179">
        <v>1376499</v>
      </c>
      <c r="I71" s="183"/>
      <c r="J71" s="181">
        <v>1150767</v>
      </c>
      <c r="K71" s="229"/>
      <c r="L71" s="232"/>
      <c r="M71" s="104"/>
    </row>
    <row r="72" spans="1:13" s="257" customFormat="1" ht="12.75">
      <c r="A72" s="250"/>
      <c r="B72" s="250" t="s">
        <v>279</v>
      </c>
      <c r="C72" s="258"/>
      <c r="D72" s="250" t="s">
        <v>231</v>
      </c>
      <c r="E72" s="252">
        <v>1</v>
      </c>
      <c r="F72" s="253" t="s">
        <v>302</v>
      </c>
      <c r="H72" s="251">
        <v>110000</v>
      </c>
      <c r="I72" s="254"/>
      <c r="J72" s="259"/>
      <c r="K72" s="255" t="s">
        <v>303</v>
      </c>
      <c r="L72" s="256"/>
      <c r="M72" s="255"/>
    </row>
    <row r="73" spans="1:13" s="257" customFormat="1" ht="12.75">
      <c r="A73" s="250"/>
      <c r="B73" s="250" t="s">
        <v>289</v>
      </c>
      <c r="C73" s="258"/>
      <c r="D73" s="250" t="s">
        <v>231</v>
      </c>
      <c r="E73" s="252">
        <v>2</v>
      </c>
      <c r="F73" s="253" t="s">
        <v>304</v>
      </c>
      <c r="H73" s="251">
        <v>100000</v>
      </c>
      <c r="I73" s="254"/>
      <c r="J73" s="259"/>
      <c r="K73" s="255" t="s">
        <v>305</v>
      </c>
      <c r="L73" s="256"/>
      <c r="M73" s="255"/>
    </row>
    <row r="74" spans="1:13" s="296" customFormat="1" ht="12.75">
      <c r="A74" s="289"/>
      <c r="B74" s="289" t="s">
        <v>157</v>
      </c>
      <c r="C74" s="290"/>
      <c r="D74" s="289" t="s">
        <v>306</v>
      </c>
      <c r="E74" s="291">
        <v>1</v>
      </c>
      <c r="F74" s="297" t="s">
        <v>311</v>
      </c>
      <c r="H74" s="290">
        <v>135000</v>
      </c>
      <c r="I74" s="292">
        <v>150000</v>
      </c>
      <c r="J74" s="297"/>
      <c r="K74" s="294" t="s">
        <v>323</v>
      </c>
      <c r="L74" s="295"/>
      <c r="M74" s="294"/>
    </row>
    <row r="75" spans="1:13" s="296" customFormat="1" ht="12.75">
      <c r="A75" s="289"/>
      <c r="B75" s="289" t="s">
        <v>166</v>
      </c>
      <c r="C75" s="290"/>
      <c r="D75" s="289" t="s">
        <v>306</v>
      </c>
      <c r="E75" s="291">
        <v>2</v>
      </c>
      <c r="F75" s="297" t="s">
        <v>308</v>
      </c>
      <c r="H75" s="290">
        <v>130000</v>
      </c>
      <c r="I75" s="292"/>
      <c r="J75" s="297"/>
      <c r="K75" s="294" t="s">
        <v>323</v>
      </c>
      <c r="L75" s="295"/>
      <c r="M75" s="294"/>
    </row>
    <row r="76" spans="1:13" s="296" customFormat="1" ht="12.75">
      <c r="A76" s="289"/>
      <c r="B76" s="289" t="s">
        <v>166</v>
      </c>
      <c r="C76" s="290"/>
      <c r="D76" s="289" t="s">
        <v>306</v>
      </c>
      <c r="E76" s="291">
        <v>3</v>
      </c>
      <c r="F76" s="297" t="s">
        <v>309</v>
      </c>
      <c r="H76" s="290">
        <v>130000</v>
      </c>
      <c r="I76" s="292"/>
      <c r="J76" s="297"/>
      <c r="K76" s="294" t="s">
        <v>323</v>
      </c>
      <c r="L76" s="295"/>
      <c r="M76" s="294"/>
    </row>
    <row r="77" spans="1:13" s="296" customFormat="1" ht="12.75">
      <c r="A77" s="289"/>
      <c r="B77" s="289" t="s">
        <v>248</v>
      </c>
      <c r="C77" s="290"/>
      <c r="D77" s="289" t="s">
        <v>306</v>
      </c>
      <c r="E77" s="291"/>
      <c r="F77" s="297" t="s">
        <v>527</v>
      </c>
      <c r="H77" s="290">
        <v>130000</v>
      </c>
      <c r="I77" s="393">
        <v>140000</v>
      </c>
      <c r="J77" s="297"/>
      <c r="K77" s="294" t="s">
        <v>323</v>
      </c>
      <c r="L77" s="295"/>
      <c r="M77" s="294"/>
    </row>
    <row r="78" spans="1:13" s="296" customFormat="1" ht="13.5" thickBot="1">
      <c r="A78" s="298"/>
      <c r="B78" s="298" t="s">
        <v>312</v>
      </c>
      <c r="C78" s="299"/>
      <c r="D78" s="298" t="s">
        <v>307</v>
      </c>
      <c r="E78" s="300">
        <v>4</v>
      </c>
      <c r="F78" s="361" t="s">
        <v>310</v>
      </c>
      <c r="G78" s="298"/>
      <c r="H78" s="299">
        <v>115000</v>
      </c>
      <c r="I78" s="301"/>
      <c r="J78" s="302"/>
      <c r="K78" s="294" t="s">
        <v>323</v>
      </c>
      <c r="L78" s="295"/>
      <c r="M78" s="294"/>
    </row>
    <row r="79" spans="1:13" s="111" customFormat="1" ht="13.5" thickTop="1">
      <c r="A79" s="45"/>
      <c r="B79" s="45"/>
      <c r="C79" s="97"/>
      <c r="D79" s="45"/>
      <c r="E79" s="99"/>
      <c r="F79" s="407"/>
      <c r="H79" s="97"/>
      <c r="I79" s="162"/>
      <c r="J79" s="172"/>
      <c r="K79" s="230"/>
      <c r="L79" s="233"/>
      <c r="M79" s="230"/>
    </row>
    <row r="80" spans="1:13" s="111" customFormat="1" ht="13.5" thickBot="1">
      <c r="A80" s="45"/>
      <c r="B80" s="45"/>
      <c r="C80" s="97"/>
      <c r="D80" s="45"/>
      <c r="E80" s="99"/>
      <c r="F80" s="407"/>
      <c r="H80" s="97"/>
      <c r="I80" s="162"/>
      <c r="J80" s="172"/>
      <c r="K80" s="230"/>
      <c r="L80" s="233"/>
      <c r="M80" s="230"/>
    </row>
    <row r="81" spans="1:13" ht="13.5" thickTop="1">
      <c r="A81" s="72" t="s">
        <v>119</v>
      </c>
      <c r="B81" s="73"/>
      <c r="C81" s="64"/>
      <c r="D81" s="279"/>
      <c r="E81" s="68"/>
      <c r="F81" s="73"/>
      <c r="G81" s="64"/>
      <c r="H81" s="64"/>
      <c r="I81" s="158"/>
      <c r="J81" s="168">
        <v>0</v>
      </c>
      <c r="M81" s="104"/>
    </row>
    <row r="82" spans="1:13" s="93" customFormat="1" ht="12.75">
      <c r="A82" s="81"/>
      <c r="B82" s="59" t="s">
        <v>173</v>
      </c>
      <c r="C82" s="82"/>
      <c r="D82" s="45" t="s">
        <v>165</v>
      </c>
      <c r="E82" s="83">
        <v>0</v>
      </c>
      <c r="F82" s="59" t="s">
        <v>654</v>
      </c>
      <c r="G82" s="82">
        <v>95000</v>
      </c>
      <c r="H82" s="82">
        <v>95000</v>
      </c>
      <c r="I82" s="150">
        <v>88556</v>
      </c>
      <c r="J82" s="169">
        <v>88556</v>
      </c>
      <c r="K82" s="228" t="s">
        <v>224</v>
      </c>
      <c r="L82" s="231"/>
      <c r="M82" s="104"/>
    </row>
    <row r="83" spans="1:13" s="93" customFormat="1" ht="12.75">
      <c r="A83" s="81"/>
      <c r="B83" s="289" t="s">
        <v>173</v>
      </c>
      <c r="C83" s="82"/>
      <c r="D83" s="289" t="s">
        <v>165</v>
      </c>
      <c r="E83" s="83">
        <v>0</v>
      </c>
      <c r="F83" s="59" t="s">
        <v>655</v>
      </c>
      <c r="G83" s="82"/>
      <c r="H83" s="82"/>
      <c r="I83" s="150">
        <v>6444</v>
      </c>
      <c r="J83" s="169">
        <v>95000</v>
      </c>
      <c r="K83" s="228"/>
      <c r="L83" s="231"/>
      <c r="M83" s="104"/>
    </row>
    <row r="84" spans="1:13" s="93" customFormat="1" ht="12.75">
      <c r="A84" s="81"/>
      <c r="B84" s="59"/>
      <c r="C84" s="82"/>
      <c r="D84" s="45"/>
      <c r="E84" s="83">
        <v>0</v>
      </c>
      <c r="F84" s="59" t="s">
        <v>522</v>
      </c>
      <c r="G84" s="82"/>
      <c r="H84" s="82">
        <v>7573</v>
      </c>
      <c r="I84" s="150">
        <v>7573</v>
      </c>
      <c r="J84" s="169">
        <v>102573</v>
      </c>
      <c r="K84" s="228"/>
      <c r="L84" s="231"/>
      <c r="M84" s="104"/>
    </row>
    <row r="85" spans="1:13" s="93" customFormat="1" ht="12.75">
      <c r="A85" s="81"/>
      <c r="B85" s="248" t="s">
        <v>173</v>
      </c>
      <c r="C85" s="82"/>
      <c r="D85" s="45" t="s">
        <v>485</v>
      </c>
      <c r="E85" s="83">
        <v>0</v>
      </c>
      <c r="F85" s="45" t="s">
        <v>656</v>
      </c>
      <c r="G85" s="82">
        <v>95000</v>
      </c>
      <c r="H85" s="82">
        <v>95000</v>
      </c>
      <c r="I85" s="150">
        <v>85000</v>
      </c>
      <c r="J85" s="169">
        <v>187573</v>
      </c>
      <c r="K85" s="228" t="s">
        <v>524</v>
      </c>
      <c r="L85" s="231"/>
      <c r="M85" s="104"/>
    </row>
    <row r="86" spans="1:13" s="93" customFormat="1" ht="12.75">
      <c r="A86" s="81"/>
      <c r="B86" s="248"/>
      <c r="C86" s="82"/>
      <c r="D86" s="45"/>
      <c r="E86" s="83"/>
      <c r="F86" s="45" t="s">
        <v>657</v>
      </c>
      <c r="G86" s="82"/>
      <c r="H86" s="82"/>
      <c r="I86" s="150">
        <v>7646</v>
      </c>
      <c r="J86" s="169">
        <v>195219</v>
      </c>
      <c r="K86" s="228"/>
      <c r="L86" s="231"/>
      <c r="M86" s="104"/>
    </row>
    <row r="87" spans="1:13" s="324" customFormat="1" ht="12.75">
      <c r="A87" s="315"/>
      <c r="B87" s="318" t="s">
        <v>313</v>
      </c>
      <c r="C87" s="317"/>
      <c r="D87" s="318" t="s">
        <v>165</v>
      </c>
      <c r="E87" s="319">
        <v>1</v>
      </c>
      <c r="F87" s="318" t="s">
        <v>325</v>
      </c>
      <c r="G87" s="317">
        <v>101000</v>
      </c>
      <c r="H87" s="317">
        <v>101000</v>
      </c>
      <c r="I87" s="380">
        <v>101000</v>
      </c>
      <c r="J87" s="169">
        <v>296219</v>
      </c>
      <c r="K87" s="321"/>
      <c r="L87" s="322"/>
      <c r="M87" s="323"/>
    </row>
    <row r="88" spans="1:13" s="324" customFormat="1" ht="12.75">
      <c r="A88" s="315"/>
      <c r="B88" s="318" t="s">
        <v>173</v>
      </c>
      <c r="C88" s="317"/>
      <c r="D88" s="318" t="s">
        <v>165</v>
      </c>
      <c r="E88" s="319">
        <v>2</v>
      </c>
      <c r="F88" s="318" t="s">
        <v>471</v>
      </c>
      <c r="G88" s="317">
        <v>85000</v>
      </c>
      <c r="H88" s="317">
        <v>85000</v>
      </c>
      <c r="I88" s="380">
        <v>85000</v>
      </c>
      <c r="J88" s="169">
        <v>381219</v>
      </c>
      <c r="K88" s="321" t="s">
        <v>486</v>
      </c>
      <c r="L88" s="322"/>
      <c r="M88" s="323"/>
    </row>
    <row r="89" spans="1:13" s="324" customFormat="1" ht="12.75">
      <c r="A89" s="315"/>
      <c r="B89" s="318" t="s">
        <v>17</v>
      </c>
      <c r="C89" s="317"/>
      <c r="D89" s="318" t="s">
        <v>165</v>
      </c>
      <c r="E89" s="319">
        <v>3</v>
      </c>
      <c r="F89" s="318" t="s">
        <v>327</v>
      </c>
      <c r="G89" s="317">
        <v>111000</v>
      </c>
      <c r="H89" s="317">
        <v>111000</v>
      </c>
      <c r="I89" s="380"/>
      <c r="J89" s="169">
        <v>381219</v>
      </c>
      <c r="K89" s="321"/>
      <c r="L89" s="322"/>
      <c r="M89" s="323"/>
    </row>
    <row r="90" spans="2:12" s="324" customFormat="1" ht="12.75">
      <c r="B90" s="318" t="s">
        <v>17</v>
      </c>
      <c r="C90" s="326"/>
      <c r="D90" s="318" t="s">
        <v>472</v>
      </c>
      <c r="E90" s="327">
        <v>5</v>
      </c>
      <c r="F90" s="318" t="s">
        <v>328</v>
      </c>
      <c r="G90" s="363">
        <v>145000</v>
      </c>
      <c r="H90" s="326">
        <v>75370</v>
      </c>
      <c r="I90" s="381"/>
      <c r="J90" s="169">
        <v>381219</v>
      </c>
      <c r="K90" s="321" t="s">
        <v>480</v>
      </c>
      <c r="L90" s="322"/>
    </row>
    <row r="91" spans="1:13" s="324" customFormat="1" ht="12.75">
      <c r="A91" s="315"/>
      <c r="B91" s="318" t="s">
        <v>313</v>
      </c>
      <c r="C91" s="317"/>
      <c r="D91" s="318" t="s">
        <v>472</v>
      </c>
      <c r="E91" s="319">
        <v>6</v>
      </c>
      <c r="F91" s="318" t="s">
        <v>329</v>
      </c>
      <c r="G91" s="317">
        <v>175000</v>
      </c>
      <c r="H91" s="317">
        <v>121900</v>
      </c>
      <c r="I91" s="380"/>
      <c r="J91" s="169">
        <v>381219</v>
      </c>
      <c r="K91" s="321" t="s">
        <v>317</v>
      </c>
      <c r="L91" s="322"/>
      <c r="M91" s="323"/>
    </row>
    <row r="92" spans="1:13" s="184" customFormat="1" ht="12.75">
      <c r="A92" s="177"/>
      <c r="B92" s="178" t="s">
        <v>465</v>
      </c>
      <c r="C92" s="179">
        <v>0</v>
      </c>
      <c r="D92" s="280"/>
      <c r="E92" s="180">
        <v>9</v>
      </c>
      <c r="F92" s="181">
        <v>197573</v>
      </c>
      <c r="G92" s="182"/>
      <c r="H92" s="182">
        <v>691843</v>
      </c>
      <c r="I92" s="183"/>
      <c r="J92" s="181">
        <v>381219</v>
      </c>
      <c r="K92" s="229"/>
      <c r="L92" s="232"/>
      <c r="M92" s="104"/>
    </row>
    <row r="93" spans="1:13" s="308" customFormat="1" ht="12.75">
      <c r="A93" s="288"/>
      <c r="B93" s="289" t="s">
        <v>313</v>
      </c>
      <c r="C93" s="303"/>
      <c r="D93" s="289" t="s">
        <v>314</v>
      </c>
      <c r="E93" s="304">
        <v>4</v>
      </c>
      <c r="F93" s="289" t="s">
        <v>315</v>
      </c>
      <c r="H93" s="303">
        <v>160000</v>
      </c>
      <c r="I93" s="305"/>
      <c r="J93" s="293"/>
      <c r="K93" s="294" t="s">
        <v>322</v>
      </c>
      <c r="L93" s="306"/>
      <c r="M93" s="307"/>
    </row>
    <row r="94" spans="1:13" s="267" customFormat="1" ht="12.75">
      <c r="A94" s="260"/>
      <c r="B94" s="250" t="s">
        <v>17</v>
      </c>
      <c r="C94" s="261"/>
      <c r="D94" s="250" t="s">
        <v>462</v>
      </c>
      <c r="E94" s="262">
        <v>7</v>
      </c>
      <c r="F94" s="250" t="s">
        <v>320</v>
      </c>
      <c r="G94" s="362">
        <v>145000</v>
      </c>
      <c r="H94" s="261">
        <v>75370</v>
      </c>
      <c r="I94" s="254">
        <v>75370</v>
      </c>
      <c r="J94" s="264"/>
      <c r="K94" s="255" t="s">
        <v>487</v>
      </c>
      <c r="L94" s="265"/>
      <c r="M94" s="266"/>
    </row>
    <row r="95" spans="1:13" s="267" customFormat="1" ht="12.75">
      <c r="A95" s="268"/>
      <c r="B95" s="250" t="s">
        <v>173</v>
      </c>
      <c r="C95" s="258"/>
      <c r="D95" s="250" t="s">
        <v>231</v>
      </c>
      <c r="E95" s="252">
        <v>8</v>
      </c>
      <c r="F95" s="276" t="s">
        <v>658</v>
      </c>
      <c r="H95" s="261">
        <v>25000</v>
      </c>
      <c r="I95" s="263"/>
      <c r="J95" s="259"/>
      <c r="K95" s="255" t="s">
        <v>324</v>
      </c>
      <c r="L95" s="265"/>
      <c r="M95" s="266"/>
    </row>
    <row r="96" spans="1:13" s="267" customFormat="1" ht="12.75">
      <c r="A96" s="268"/>
      <c r="B96" s="250" t="s">
        <v>173</v>
      </c>
      <c r="C96" s="258"/>
      <c r="D96" s="250" t="s">
        <v>231</v>
      </c>
      <c r="E96" s="262">
        <v>9</v>
      </c>
      <c r="F96" s="268" t="s">
        <v>658</v>
      </c>
      <c r="G96" s="268"/>
      <c r="H96" s="261">
        <v>10000</v>
      </c>
      <c r="I96" s="263"/>
      <c r="J96" s="264"/>
      <c r="K96" s="255" t="s">
        <v>324</v>
      </c>
      <c r="L96" s="265"/>
      <c r="M96" s="266"/>
    </row>
    <row r="97" spans="1:13" s="93" customFormat="1" ht="12.75">
      <c r="A97" s="59"/>
      <c r="B97" s="45"/>
      <c r="C97" s="192"/>
      <c r="D97" s="45"/>
      <c r="E97" s="83"/>
      <c r="F97" s="59"/>
      <c r="G97" s="82"/>
      <c r="H97" s="82"/>
      <c r="I97" s="150"/>
      <c r="J97" s="169"/>
      <c r="K97" s="230"/>
      <c r="L97" s="231"/>
      <c r="M97" s="228"/>
    </row>
    <row r="98" spans="1:13" s="93" customFormat="1" ht="12.75">
      <c r="A98" s="59"/>
      <c r="B98" s="45"/>
      <c r="C98" s="192"/>
      <c r="D98" s="45"/>
      <c r="E98" s="83"/>
      <c r="F98" s="59"/>
      <c r="G98" s="82"/>
      <c r="H98" s="82"/>
      <c r="I98" s="150"/>
      <c r="J98" s="169"/>
      <c r="K98" s="230"/>
      <c r="L98" s="231"/>
      <c r="M98" s="228"/>
    </row>
    <row r="99" spans="1:13" s="93" customFormat="1" ht="13.5" thickBot="1">
      <c r="A99" s="59"/>
      <c r="B99" s="45"/>
      <c r="C99" s="192"/>
      <c r="D99" s="45"/>
      <c r="E99" s="83"/>
      <c r="F99" s="59"/>
      <c r="G99" s="82"/>
      <c r="H99" s="82"/>
      <c r="I99" s="364"/>
      <c r="J99" s="169"/>
      <c r="K99" s="230"/>
      <c r="L99" s="231"/>
      <c r="M99" s="228"/>
    </row>
    <row r="100" spans="1:13" ht="13.5" thickTop="1">
      <c r="A100" s="72" t="s">
        <v>120</v>
      </c>
      <c r="B100" s="73"/>
      <c r="C100" s="64"/>
      <c r="D100" s="91"/>
      <c r="E100" s="89"/>
      <c r="F100" s="79"/>
      <c r="G100" s="64"/>
      <c r="H100" s="64"/>
      <c r="I100" s="160"/>
      <c r="J100" s="168">
        <v>0</v>
      </c>
      <c r="M100" s="104"/>
    </row>
    <row r="101" spans="1:13" ht="12.75">
      <c r="A101" s="21"/>
      <c r="B101" s="45" t="s">
        <v>334</v>
      </c>
      <c r="C101" s="27"/>
      <c r="D101" s="45" t="s">
        <v>165</v>
      </c>
      <c r="E101" s="83">
        <v>0</v>
      </c>
      <c r="F101" s="59" t="s">
        <v>660</v>
      </c>
      <c r="G101" s="27"/>
      <c r="H101" s="27">
        <v>8000</v>
      </c>
      <c r="I101" s="160">
        <v>8000</v>
      </c>
      <c r="J101" s="169">
        <v>8000</v>
      </c>
      <c r="M101" s="104"/>
    </row>
    <row r="102" spans="1:13" ht="12.75">
      <c r="A102" s="21"/>
      <c r="B102" s="45" t="s">
        <v>470</v>
      </c>
      <c r="C102" s="27"/>
      <c r="D102" s="28"/>
      <c r="E102" s="24">
        <v>0</v>
      </c>
      <c r="F102" s="59" t="s">
        <v>659</v>
      </c>
      <c r="G102" s="27"/>
      <c r="H102" s="27">
        <v>6436</v>
      </c>
      <c r="I102" s="160">
        <v>6436</v>
      </c>
      <c r="J102" s="169">
        <v>14436</v>
      </c>
      <c r="M102" s="104"/>
    </row>
    <row r="103" spans="1:13" s="93" customFormat="1" ht="12.75">
      <c r="A103" s="81"/>
      <c r="B103" s="45" t="s">
        <v>330</v>
      </c>
      <c r="C103" s="82"/>
      <c r="D103" s="45" t="s">
        <v>331</v>
      </c>
      <c r="E103" s="83">
        <v>1</v>
      </c>
      <c r="F103" s="59" t="s">
        <v>488</v>
      </c>
      <c r="G103" s="82">
        <v>69456</v>
      </c>
      <c r="H103" s="82">
        <v>69456</v>
      </c>
      <c r="I103" s="82">
        <v>69456</v>
      </c>
      <c r="J103" s="169">
        <v>83892</v>
      </c>
      <c r="K103" s="230" t="s">
        <v>332</v>
      </c>
      <c r="L103" s="231"/>
      <c r="M103" s="228"/>
    </row>
    <row r="104" spans="1:13" s="324" customFormat="1" ht="12.75">
      <c r="A104" s="315"/>
      <c r="B104" s="318" t="s">
        <v>333</v>
      </c>
      <c r="C104" s="317"/>
      <c r="D104" s="318" t="s">
        <v>331</v>
      </c>
      <c r="E104" s="319">
        <v>2</v>
      </c>
      <c r="F104" s="318" t="s">
        <v>490</v>
      </c>
      <c r="G104" s="317">
        <v>70692</v>
      </c>
      <c r="H104" s="317">
        <v>70692</v>
      </c>
      <c r="I104" s="395">
        <v>70692</v>
      </c>
      <c r="J104" s="320">
        <v>154584</v>
      </c>
      <c r="K104" s="321" t="s">
        <v>332</v>
      </c>
      <c r="L104" s="322"/>
      <c r="M104" s="323"/>
    </row>
    <row r="105" spans="1:13" s="93" customFormat="1" ht="12.75">
      <c r="A105" s="81"/>
      <c r="B105" s="45" t="s">
        <v>330</v>
      </c>
      <c r="C105" s="82"/>
      <c r="D105" s="45" t="s">
        <v>165</v>
      </c>
      <c r="E105" s="83">
        <v>3</v>
      </c>
      <c r="F105" s="45" t="s">
        <v>489</v>
      </c>
      <c r="G105" s="82">
        <v>57603</v>
      </c>
      <c r="H105" s="82">
        <v>57603</v>
      </c>
      <c r="I105" s="82">
        <v>57603</v>
      </c>
      <c r="J105" s="169">
        <v>212187</v>
      </c>
      <c r="K105" s="230" t="s">
        <v>332</v>
      </c>
      <c r="L105" s="231"/>
      <c r="M105" s="104"/>
    </row>
    <row r="106" spans="1:13" s="93" customFormat="1" ht="12.75">
      <c r="A106" s="81"/>
      <c r="B106" s="45" t="s">
        <v>334</v>
      </c>
      <c r="C106" s="82"/>
      <c r="D106" s="45" t="s">
        <v>165</v>
      </c>
      <c r="E106" s="83">
        <v>4</v>
      </c>
      <c r="F106" s="45" t="s">
        <v>335</v>
      </c>
      <c r="G106" s="82">
        <v>57603</v>
      </c>
      <c r="H106" s="82">
        <v>57603</v>
      </c>
      <c r="I106" s="396">
        <v>57603</v>
      </c>
      <c r="J106" s="169">
        <v>269790</v>
      </c>
      <c r="K106" s="228"/>
      <c r="L106" s="231"/>
      <c r="M106" s="104"/>
    </row>
    <row r="107" spans="1:13" s="324" customFormat="1" ht="12.75">
      <c r="A107" s="315"/>
      <c r="B107" s="318" t="s">
        <v>170</v>
      </c>
      <c r="C107" s="317"/>
      <c r="D107" s="318" t="s">
        <v>165</v>
      </c>
      <c r="E107" s="319">
        <v>5</v>
      </c>
      <c r="F107" s="318" t="s">
        <v>343</v>
      </c>
      <c r="G107" s="317">
        <v>57603</v>
      </c>
      <c r="H107" s="317">
        <v>57603</v>
      </c>
      <c r="I107" s="325"/>
      <c r="J107" s="320">
        <v>269790</v>
      </c>
      <c r="K107" s="321" t="s">
        <v>491</v>
      </c>
      <c r="L107" s="322"/>
      <c r="M107" s="323"/>
    </row>
    <row r="108" spans="1:13" s="324" customFormat="1" ht="12.75">
      <c r="A108" s="315"/>
      <c r="B108" s="318" t="s">
        <v>336</v>
      </c>
      <c r="C108" s="317"/>
      <c r="D108" s="318" t="s">
        <v>165</v>
      </c>
      <c r="E108" s="319">
        <v>6</v>
      </c>
      <c r="F108" s="318" t="s">
        <v>344</v>
      </c>
      <c r="G108" s="317">
        <v>58347</v>
      </c>
      <c r="H108" s="317">
        <v>58347</v>
      </c>
      <c r="I108" s="325">
        <v>58347</v>
      </c>
      <c r="J108" s="320">
        <v>328137</v>
      </c>
      <c r="K108" s="321" t="s">
        <v>493</v>
      </c>
      <c r="L108" s="322"/>
      <c r="M108" s="323"/>
    </row>
    <row r="109" spans="1:13" s="324" customFormat="1" ht="12.75">
      <c r="A109" s="315"/>
      <c r="B109" s="329" t="s">
        <v>338</v>
      </c>
      <c r="C109" s="317"/>
      <c r="D109" s="318" t="s">
        <v>165</v>
      </c>
      <c r="E109" s="319">
        <v>7</v>
      </c>
      <c r="F109" s="318" t="s">
        <v>345</v>
      </c>
      <c r="G109" s="317">
        <v>57603</v>
      </c>
      <c r="H109" s="317">
        <v>57603</v>
      </c>
      <c r="I109" s="325"/>
      <c r="J109" s="320">
        <v>328137</v>
      </c>
      <c r="K109" s="321" t="s">
        <v>332</v>
      </c>
      <c r="L109" s="322"/>
      <c r="M109" s="323"/>
    </row>
    <row r="110" spans="1:13" s="93" customFormat="1" ht="12.75">
      <c r="A110" s="81"/>
      <c r="B110" s="281" t="s">
        <v>494</v>
      </c>
      <c r="C110" s="82"/>
      <c r="D110" s="45" t="s">
        <v>165</v>
      </c>
      <c r="E110" s="83">
        <v>8</v>
      </c>
      <c r="F110" s="45" t="s">
        <v>339</v>
      </c>
      <c r="G110" s="82">
        <v>57603</v>
      </c>
      <c r="H110" s="82">
        <v>57603</v>
      </c>
      <c r="I110" s="150"/>
      <c r="J110" s="169">
        <v>328137</v>
      </c>
      <c r="K110" s="230" t="s">
        <v>332</v>
      </c>
      <c r="L110" s="231"/>
      <c r="M110" s="104"/>
    </row>
    <row r="111" spans="1:13" s="93" customFormat="1" ht="12.75">
      <c r="A111" s="81"/>
      <c r="B111" s="45" t="s">
        <v>340</v>
      </c>
      <c r="C111" s="82"/>
      <c r="D111" s="45" t="s">
        <v>165</v>
      </c>
      <c r="E111" s="83">
        <v>9</v>
      </c>
      <c r="F111" s="282" t="s">
        <v>341</v>
      </c>
      <c r="G111" s="82">
        <v>57603</v>
      </c>
      <c r="H111" s="192">
        <v>57603</v>
      </c>
      <c r="I111" s="150"/>
      <c r="J111" s="169">
        <v>328137</v>
      </c>
      <c r="K111" s="230" t="s">
        <v>492</v>
      </c>
      <c r="L111" s="231"/>
      <c r="M111" s="104"/>
    </row>
    <row r="112" spans="1:13" s="184" customFormat="1" ht="12.75">
      <c r="A112" s="177"/>
      <c r="B112" s="178" t="s">
        <v>466</v>
      </c>
      <c r="C112" s="179">
        <v>0</v>
      </c>
      <c r="D112" s="280"/>
      <c r="E112" s="180">
        <v>11</v>
      </c>
      <c r="F112" s="181">
        <v>241200</v>
      </c>
      <c r="G112" s="179">
        <v>544113</v>
      </c>
      <c r="H112" s="179">
        <v>544113</v>
      </c>
      <c r="I112" s="183"/>
      <c r="J112" s="181">
        <v>328137</v>
      </c>
      <c r="K112" s="229"/>
      <c r="L112" s="232"/>
      <c r="M112" s="104"/>
    </row>
    <row r="113" spans="1:13" s="257" customFormat="1" ht="13.5" thickBot="1">
      <c r="A113" s="270"/>
      <c r="B113" s="372" t="s">
        <v>495</v>
      </c>
      <c r="C113" s="271"/>
      <c r="D113" s="270"/>
      <c r="E113" s="373"/>
      <c r="F113" s="369" t="s">
        <v>496</v>
      </c>
      <c r="G113" s="374">
        <v>270000</v>
      </c>
      <c r="H113" s="374"/>
      <c r="I113" s="375">
        <v>135000</v>
      </c>
      <c r="J113" s="369"/>
      <c r="K113" s="255" t="s">
        <v>509</v>
      </c>
      <c r="L113" s="256"/>
      <c r="M113" s="255"/>
    </row>
    <row r="114" spans="1:13" s="111" customFormat="1" ht="13.5" thickTop="1">
      <c r="A114" s="45"/>
      <c r="B114" s="81"/>
      <c r="C114" s="192"/>
      <c r="D114" s="45"/>
      <c r="E114" s="397"/>
      <c r="F114" s="389"/>
      <c r="G114" s="97"/>
      <c r="H114" s="97"/>
      <c r="I114" s="162"/>
      <c r="J114" s="389"/>
      <c r="K114" s="230"/>
      <c r="L114" s="233"/>
      <c r="M114" s="230"/>
    </row>
    <row r="115" spans="1:13" s="111" customFormat="1" ht="13.5" thickBot="1">
      <c r="A115" s="45"/>
      <c r="B115" s="81"/>
      <c r="C115" s="192"/>
      <c r="D115" s="45"/>
      <c r="E115" s="397"/>
      <c r="F115" s="389"/>
      <c r="G115" s="97"/>
      <c r="H115" s="97"/>
      <c r="I115" s="162"/>
      <c r="J115" s="389"/>
      <c r="K115" s="230"/>
      <c r="L115" s="233"/>
      <c r="M115" s="230"/>
    </row>
    <row r="116" spans="1:13" ht="13.5" thickTop="1">
      <c r="A116" s="72" t="s">
        <v>121</v>
      </c>
      <c r="B116" s="203"/>
      <c r="C116" s="64"/>
      <c r="D116" s="279"/>
      <c r="E116" s="68"/>
      <c r="F116" s="73"/>
      <c r="G116" s="64"/>
      <c r="H116" s="64"/>
      <c r="I116" s="158"/>
      <c r="J116" s="168">
        <v>0</v>
      </c>
      <c r="M116" s="104"/>
    </row>
    <row r="117" spans="1:13" s="93" customFormat="1" ht="12.75">
      <c r="A117" s="81"/>
      <c r="B117" s="204" t="s">
        <v>197</v>
      </c>
      <c r="C117" s="82"/>
      <c r="D117" s="45" t="s">
        <v>165</v>
      </c>
      <c r="E117" s="83">
        <v>0</v>
      </c>
      <c r="F117" s="59" t="s">
        <v>661</v>
      </c>
      <c r="G117" s="82">
        <v>67056</v>
      </c>
      <c r="H117" s="82">
        <v>67056</v>
      </c>
      <c r="I117" s="150">
        <v>67056</v>
      </c>
      <c r="J117" s="169">
        <v>67056</v>
      </c>
      <c r="K117" s="228"/>
      <c r="L117" s="231"/>
      <c r="M117" s="104"/>
    </row>
    <row r="118" spans="1:13" s="93" customFormat="1" ht="12.75">
      <c r="A118" s="81"/>
      <c r="B118" s="204" t="s">
        <v>221</v>
      </c>
      <c r="C118" s="82"/>
      <c r="D118" s="45" t="s">
        <v>165</v>
      </c>
      <c r="E118" s="83">
        <v>0</v>
      </c>
      <c r="F118" s="59" t="s">
        <v>662</v>
      </c>
      <c r="G118" s="82">
        <v>81000</v>
      </c>
      <c r="H118" s="82">
        <v>81000</v>
      </c>
      <c r="I118" s="150">
        <v>81000</v>
      </c>
      <c r="J118" s="169">
        <v>148056</v>
      </c>
      <c r="K118" s="228"/>
      <c r="L118" s="231"/>
      <c r="M118" s="104"/>
    </row>
    <row r="119" spans="1:13" s="93" customFormat="1" ht="12.75">
      <c r="A119" s="81"/>
      <c r="B119" s="382" t="s">
        <v>195</v>
      </c>
      <c r="C119" s="82"/>
      <c r="D119" s="45" t="s">
        <v>165</v>
      </c>
      <c r="E119" s="83">
        <v>0</v>
      </c>
      <c r="F119" s="59" t="s">
        <v>663</v>
      </c>
      <c r="G119" s="82">
        <v>72000</v>
      </c>
      <c r="H119" s="82">
        <v>72000</v>
      </c>
      <c r="I119" s="150">
        <v>72000</v>
      </c>
      <c r="J119" s="169">
        <v>220056</v>
      </c>
      <c r="K119" s="228"/>
      <c r="L119" s="231"/>
      <c r="M119" s="104"/>
    </row>
    <row r="120" spans="1:13" s="93" customFormat="1" ht="12.75">
      <c r="A120" s="81"/>
      <c r="B120" s="382" t="s">
        <v>197</v>
      </c>
      <c r="C120" s="82"/>
      <c r="D120" s="45" t="s">
        <v>165</v>
      </c>
      <c r="E120" s="83">
        <v>0</v>
      </c>
      <c r="F120" s="59" t="s">
        <v>663</v>
      </c>
      <c r="G120" s="82">
        <v>72000</v>
      </c>
      <c r="H120" s="82">
        <v>72000</v>
      </c>
      <c r="I120" s="150">
        <v>72000</v>
      </c>
      <c r="J120" s="169">
        <v>292056</v>
      </c>
      <c r="K120" s="228" t="s">
        <v>520</v>
      </c>
      <c r="L120" s="231"/>
      <c r="M120" s="104"/>
    </row>
    <row r="121" spans="1:13" s="324" customFormat="1" ht="12.75">
      <c r="A121" s="315"/>
      <c r="B121" s="330" t="s">
        <v>347</v>
      </c>
      <c r="C121" s="331"/>
      <c r="D121" s="318" t="s">
        <v>346</v>
      </c>
      <c r="E121" s="319">
        <v>1</v>
      </c>
      <c r="F121" s="318" t="s">
        <v>348</v>
      </c>
      <c r="G121" s="331">
        <v>65000</v>
      </c>
      <c r="H121" s="331">
        <v>65000</v>
      </c>
      <c r="I121" s="332">
        <v>65000</v>
      </c>
      <c r="J121" s="320">
        <v>357056</v>
      </c>
      <c r="K121" s="321" t="s">
        <v>497</v>
      </c>
      <c r="L121" s="322"/>
      <c r="M121" s="323"/>
    </row>
    <row r="122" spans="1:13" s="93" customFormat="1" ht="12.75">
      <c r="A122" s="81"/>
      <c r="B122" s="283" t="s">
        <v>349</v>
      </c>
      <c r="C122" s="82"/>
      <c r="D122" s="45" t="s">
        <v>165</v>
      </c>
      <c r="E122" s="83">
        <v>2</v>
      </c>
      <c r="F122" s="45" t="s">
        <v>374</v>
      </c>
      <c r="G122" s="82">
        <v>75000</v>
      </c>
      <c r="H122" s="82">
        <v>75000</v>
      </c>
      <c r="I122" s="150"/>
      <c r="J122" s="169">
        <v>357056</v>
      </c>
      <c r="K122" s="230" t="s">
        <v>510</v>
      </c>
      <c r="L122" s="231"/>
      <c r="M122" s="104"/>
    </row>
    <row r="123" spans="1:13" s="324" customFormat="1" ht="12.75">
      <c r="A123" s="315"/>
      <c r="B123" s="333" t="s">
        <v>197</v>
      </c>
      <c r="C123" s="331"/>
      <c r="D123" s="318" t="s">
        <v>165</v>
      </c>
      <c r="E123" s="319">
        <v>3</v>
      </c>
      <c r="F123" s="318" t="s">
        <v>350</v>
      </c>
      <c r="G123" s="331">
        <v>71000</v>
      </c>
      <c r="H123" s="331">
        <v>71000</v>
      </c>
      <c r="I123" s="332"/>
      <c r="J123" s="320">
        <v>357056</v>
      </c>
      <c r="K123" s="321" t="s">
        <v>514</v>
      </c>
      <c r="L123" s="322"/>
      <c r="M123" s="323"/>
    </row>
    <row r="124" spans="1:13" s="93" customFormat="1" ht="12.75">
      <c r="A124" s="81"/>
      <c r="B124" s="283" t="s">
        <v>221</v>
      </c>
      <c r="C124" s="82"/>
      <c r="D124" s="45" t="s">
        <v>165</v>
      </c>
      <c r="E124" s="83">
        <v>4</v>
      </c>
      <c r="F124" s="45" t="s">
        <v>664</v>
      </c>
      <c r="G124" s="82">
        <v>24000</v>
      </c>
      <c r="H124" s="82">
        <v>24000</v>
      </c>
      <c r="I124" s="150">
        <v>24000</v>
      </c>
      <c r="J124" s="169">
        <v>381056</v>
      </c>
      <c r="K124" s="228"/>
      <c r="L124" s="231"/>
      <c r="M124" s="104"/>
    </row>
    <row r="125" spans="1:13" s="93" customFormat="1" ht="12.75">
      <c r="A125" s="81"/>
      <c r="B125" s="283" t="s">
        <v>352</v>
      </c>
      <c r="C125" s="82"/>
      <c r="D125" s="45"/>
      <c r="E125" s="83">
        <v>5</v>
      </c>
      <c r="F125" s="45" t="s">
        <v>351</v>
      </c>
      <c r="G125" s="82">
        <v>3500</v>
      </c>
      <c r="H125" s="82">
        <v>3500</v>
      </c>
      <c r="I125" s="150"/>
      <c r="J125" s="169">
        <v>381056</v>
      </c>
      <c r="K125" s="228"/>
      <c r="L125" s="231"/>
      <c r="M125" s="104"/>
    </row>
    <row r="126" spans="1:13" s="93" customFormat="1" ht="12.75">
      <c r="A126" s="81"/>
      <c r="B126" s="283" t="s">
        <v>195</v>
      </c>
      <c r="C126" s="82"/>
      <c r="D126" s="45" t="s">
        <v>198</v>
      </c>
      <c r="E126" s="83">
        <v>6</v>
      </c>
      <c r="F126" s="45" t="s">
        <v>353</v>
      </c>
      <c r="G126" s="82">
        <v>140000</v>
      </c>
      <c r="H126" s="82">
        <v>140000</v>
      </c>
      <c r="I126" s="150"/>
      <c r="J126" s="169">
        <v>381056</v>
      </c>
      <c r="K126" s="228"/>
      <c r="L126" s="231"/>
      <c r="M126" s="104"/>
    </row>
    <row r="127" spans="1:13" s="93" customFormat="1" ht="12.75">
      <c r="A127" s="81"/>
      <c r="B127" s="283" t="s">
        <v>195</v>
      </c>
      <c r="C127" s="82"/>
      <c r="D127" s="45" t="s">
        <v>165</v>
      </c>
      <c r="E127" s="83">
        <v>7</v>
      </c>
      <c r="F127" s="45" t="s">
        <v>373</v>
      </c>
      <c r="G127" s="82">
        <v>71000</v>
      </c>
      <c r="H127" s="82">
        <v>71000</v>
      </c>
      <c r="I127" s="150"/>
      <c r="J127" s="169">
        <v>381056</v>
      </c>
      <c r="K127" s="228"/>
      <c r="L127" s="231"/>
      <c r="M127" s="104"/>
    </row>
    <row r="128" spans="1:13" s="93" customFormat="1" ht="12.75">
      <c r="A128" s="81"/>
      <c r="B128" s="283" t="s">
        <v>197</v>
      </c>
      <c r="C128" s="82"/>
      <c r="D128" s="45" t="s">
        <v>165</v>
      </c>
      <c r="E128" s="83">
        <v>8</v>
      </c>
      <c r="F128" s="45" t="s">
        <v>354</v>
      </c>
      <c r="G128" s="82">
        <v>11981</v>
      </c>
      <c r="H128" s="82">
        <v>11981</v>
      </c>
      <c r="I128" s="150"/>
      <c r="J128" s="169">
        <v>381056</v>
      </c>
      <c r="K128" s="228"/>
      <c r="L128" s="231"/>
      <c r="M128" s="104"/>
    </row>
    <row r="129" spans="1:13" s="93" customFormat="1" ht="12.75">
      <c r="A129" s="81"/>
      <c r="B129" s="283" t="s">
        <v>221</v>
      </c>
      <c r="C129" s="82"/>
      <c r="D129" s="45" t="s">
        <v>165</v>
      </c>
      <c r="E129" s="83">
        <v>9</v>
      </c>
      <c r="F129" s="45" t="s">
        <v>355</v>
      </c>
      <c r="G129" s="82">
        <v>13008</v>
      </c>
      <c r="H129" s="82">
        <v>13008</v>
      </c>
      <c r="I129" s="150"/>
      <c r="J129" s="169">
        <v>381056</v>
      </c>
      <c r="K129" s="228"/>
      <c r="L129" s="231"/>
      <c r="M129" s="104"/>
    </row>
    <row r="130" spans="1:13" s="93" customFormat="1" ht="12.75">
      <c r="A130" s="81"/>
      <c r="B130" s="283" t="s">
        <v>356</v>
      </c>
      <c r="C130" s="82"/>
      <c r="D130" s="45" t="s">
        <v>165</v>
      </c>
      <c r="E130" s="83">
        <v>10</v>
      </c>
      <c r="F130" s="45" t="s">
        <v>357</v>
      </c>
      <c r="G130" s="82">
        <v>79500</v>
      </c>
      <c r="H130" s="82">
        <v>79500</v>
      </c>
      <c r="I130" s="150"/>
      <c r="J130" s="169">
        <v>381056</v>
      </c>
      <c r="K130" s="230" t="s">
        <v>358</v>
      </c>
      <c r="L130" s="231"/>
      <c r="M130" s="104"/>
    </row>
    <row r="131" spans="1:13" s="93" customFormat="1" ht="12.75">
      <c r="A131" s="81"/>
      <c r="B131" s="283" t="s">
        <v>197</v>
      </c>
      <c r="C131" s="82"/>
      <c r="D131" s="45" t="s">
        <v>165</v>
      </c>
      <c r="E131" s="83">
        <v>11</v>
      </c>
      <c r="F131" s="45" t="s">
        <v>359</v>
      </c>
      <c r="G131" s="82">
        <v>72000</v>
      </c>
      <c r="H131" s="82">
        <v>72000</v>
      </c>
      <c r="I131" s="150"/>
      <c r="J131" s="169">
        <v>381056</v>
      </c>
      <c r="K131" s="230" t="s">
        <v>360</v>
      </c>
      <c r="L131" s="231"/>
      <c r="M131" s="104"/>
    </row>
    <row r="132" spans="1:13" s="308" customFormat="1" ht="12.75">
      <c r="A132" s="288"/>
      <c r="B132" s="376" t="s">
        <v>356</v>
      </c>
      <c r="C132" s="377"/>
      <c r="D132" s="289" t="s">
        <v>165</v>
      </c>
      <c r="E132" s="304">
        <v>12</v>
      </c>
      <c r="F132" s="289" t="s">
        <v>372</v>
      </c>
      <c r="G132" s="377">
        <v>79500</v>
      </c>
      <c r="H132" s="377">
        <v>79500</v>
      </c>
      <c r="I132" s="378"/>
      <c r="J132" s="293">
        <v>381056</v>
      </c>
      <c r="K132" s="307"/>
      <c r="L132" s="306"/>
      <c r="M132" s="307"/>
    </row>
    <row r="133" spans="1:13" s="93" customFormat="1" ht="12.75">
      <c r="A133" s="81"/>
      <c r="B133" s="283" t="s">
        <v>221</v>
      </c>
      <c r="C133" s="82"/>
      <c r="D133" s="45" t="s">
        <v>165</v>
      </c>
      <c r="E133" s="83">
        <v>13</v>
      </c>
      <c r="F133" s="45" t="s">
        <v>361</v>
      </c>
      <c r="G133" s="82">
        <v>77000</v>
      </c>
      <c r="H133" s="82">
        <v>77000</v>
      </c>
      <c r="I133" s="150"/>
      <c r="J133" s="169">
        <v>381056</v>
      </c>
      <c r="K133" s="230" t="s">
        <v>362</v>
      </c>
      <c r="L133" s="231"/>
      <c r="M133" s="104"/>
    </row>
    <row r="134" spans="1:13" s="93" customFormat="1" ht="12.75">
      <c r="A134" s="81"/>
      <c r="B134" s="283" t="s">
        <v>363</v>
      </c>
      <c r="C134" s="82"/>
      <c r="D134" s="45" t="s">
        <v>165</v>
      </c>
      <c r="E134" s="83">
        <v>14</v>
      </c>
      <c r="F134" s="45" t="s">
        <v>364</v>
      </c>
      <c r="G134" s="82">
        <v>81000</v>
      </c>
      <c r="H134" s="82">
        <v>81000</v>
      </c>
      <c r="I134" s="150"/>
      <c r="J134" s="169">
        <v>381056</v>
      </c>
      <c r="K134" s="230" t="s">
        <v>365</v>
      </c>
      <c r="L134" s="231"/>
      <c r="M134" s="104"/>
    </row>
    <row r="135" spans="1:13" s="324" customFormat="1" ht="12.75">
      <c r="A135" s="315"/>
      <c r="B135" s="333" t="s">
        <v>221</v>
      </c>
      <c r="C135" s="331"/>
      <c r="D135" s="318" t="s">
        <v>165</v>
      </c>
      <c r="E135" s="319">
        <v>15</v>
      </c>
      <c r="F135" s="318" t="s">
        <v>366</v>
      </c>
      <c r="G135" s="331">
        <v>81000</v>
      </c>
      <c r="H135" s="331">
        <v>81000</v>
      </c>
      <c r="I135" s="332"/>
      <c r="J135" s="320">
        <v>381056</v>
      </c>
      <c r="K135" s="323"/>
      <c r="L135" s="322"/>
      <c r="M135" s="323"/>
    </row>
    <row r="136" spans="1:13" s="324" customFormat="1" ht="12.75">
      <c r="A136" s="315"/>
      <c r="B136" s="333" t="s">
        <v>221</v>
      </c>
      <c r="C136" s="331"/>
      <c r="D136" s="318" t="s">
        <v>165</v>
      </c>
      <c r="E136" s="319">
        <v>16</v>
      </c>
      <c r="F136" s="318" t="s">
        <v>367</v>
      </c>
      <c r="G136" s="331">
        <v>81000</v>
      </c>
      <c r="H136" s="331">
        <v>81000</v>
      </c>
      <c r="I136" s="332"/>
      <c r="J136" s="320">
        <v>381056</v>
      </c>
      <c r="K136" s="323"/>
      <c r="L136" s="322"/>
      <c r="M136" s="323"/>
    </row>
    <row r="137" spans="1:13" s="93" customFormat="1" ht="12.75">
      <c r="A137" s="81"/>
      <c r="B137" s="283" t="s">
        <v>368</v>
      </c>
      <c r="C137" s="82"/>
      <c r="D137" s="45" t="s">
        <v>369</v>
      </c>
      <c r="E137" s="83">
        <v>17</v>
      </c>
      <c r="F137" s="230" t="s">
        <v>370</v>
      </c>
      <c r="G137" s="82">
        <v>48873</v>
      </c>
      <c r="H137" s="82">
        <v>48873</v>
      </c>
      <c r="I137" s="150"/>
      <c r="J137" s="169">
        <v>381056</v>
      </c>
      <c r="K137" s="228"/>
      <c r="L137" s="231"/>
      <c r="M137" s="104"/>
    </row>
    <row r="138" spans="1:13" s="184" customFormat="1" ht="12.75">
      <c r="A138" s="177"/>
      <c r="B138" s="178" t="s">
        <v>467</v>
      </c>
      <c r="C138" s="179">
        <v>0</v>
      </c>
      <c r="D138" s="280"/>
      <c r="E138" s="180">
        <v>21</v>
      </c>
      <c r="F138" s="181">
        <v>458004</v>
      </c>
      <c r="G138" s="182"/>
      <c r="H138" s="179">
        <v>1366418</v>
      </c>
      <c r="I138" s="183"/>
      <c r="J138" s="181">
        <v>381056</v>
      </c>
      <c r="K138" s="229"/>
      <c r="L138" s="232"/>
      <c r="M138" s="104"/>
    </row>
    <row r="139" spans="1:13" s="296" customFormat="1" ht="12.75">
      <c r="A139" s="289"/>
      <c r="B139" s="289" t="s">
        <v>221</v>
      </c>
      <c r="C139" s="290"/>
      <c r="D139" s="289" t="s">
        <v>306</v>
      </c>
      <c r="E139" s="291">
        <v>1</v>
      </c>
      <c r="F139" s="297" t="s">
        <v>371</v>
      </c>
      <c r="H139" s="290">
        <v>140000</v>
      </c>
      <c r="I139" s="292">
        <v>140000</v>
      </c>
      <c r="J139" s="297"/>
      <c r="K139" s="294"/>
      <c r="L139" s="295"/>
      <c r="M139" s="294"/>
    </row>
    <row r="140" spans="1:13" s="308" customFormat="1" ht="12.75">
      <c r="A140" s="309"/>
      <c r="B140" s="289" t="s">
        <v>356</v>
      </c>
      <c r="C140" s="310"/>
      <c r="D140" s="289" t="s">
        <v>306</v>
      </c>
      <c r="E140" s="291">
        <v>2</v>
      </c>
      <c r="F140" s="297" t="s">
        <v>376</v>
      </c>
      <c r="H140" s="311">
        <v>140000</v>
      </c>
      <c r="I140" s="312"/>
      <c r="J140" s="313"/>
      <c r="K140" s="294" t="s">
        <v>377</v>
      </c>
      <c r="L140" s="306"/>
      <c r="M140" s="307"/>
    </row>
    <row r="141" spans="1:13" s="308" customFormat="1" ht="12.75">
      <c r="A141" s="309"/>
      <c r="B141" s="289" t="s">
        <v>195</v>
      </c>
      <c r="C141" s="310"/>
      <c r="D141" s="289" t="s">
        <v>306</v>
      </c>
      <c r="E141" s="291">
        <v>3</v>
      </c>
      <c r="F141" s="297" t="s">
        <v>378</v>
      </c>
      <c r="H141" s="311">
        <v>130000</v>
      </c>
      <c r="I141" s="292"/>
      <c r="J141" s="313"/>
      <c r="K141" s="307"/>
      <c r="L141" s="306"/>
      <c r="M141" s="307"/>
    </row>
    <row r="142" spans="1:13" s="308" customFormat="1" ht="12.75">
      <c r="A142" s="309"/>
      <c r="B142" s="289" t="s">
        <v>379</v>
      </c>
      <c r="C142" s="310"/>
      <c r="D142" s="289" t="s">
        <v>306</v>
      </c>
      <c r="E142" s="291">
        <v>4</v>
      </c>
      <c r="F142" s="297" t="s">
        <v>380</v>
      </c>
      <c r="H142" s="311">
        <v>120000</v>
      </c>
      <c r="I142" s="312"/>
      <c r="J142" s="313"/>
      <c r="K142" s="307"/>
      <c r="L142" s="306"/>
      <c r="M142" s="307"/>
    </row>
    <row r="143" spans="1:13" s="267" customFormat="1" ht="12.75">
      <c r="A143" s="268"/>
      <c r="B143" s="250" t="s">
        <v>349</v>
      </c>
      <c r="C143" s="258"/>
      <c r="D143" s="250" t="s">
        <v>233</v>
      </c>
      <c r="E143" s="252">
        <v>1</v>
      </c>
      <c r="F143" s="253" t="s">
        <v>381</v>
      </c>
      <c r="H143" s="284">
        <v>120000</v>
      </c>
      <c r="I143" s="285">
        <v>120000</v>
      </c>
      <c r="J143" s="259"/>
      <c r="K143" s="255" t="s">
        <v>510</v>
      </c>
      <c r="L143" s="265"/>
      <c r="M143" s="266"/>
    </row>
    <row r="144" spans="1:13" s="267" customFormat="1" ht="12.75">
      <c r="A144" s="268"/>
      <c r="B144" s="250" t="s">
        <v>382</v>
      </c>
      <c r="C144" s="258"/>
      <c r="D144" s="250" t="s">
        <v>233</v>
      </c>
      <c r="E144" s="252">
        <v>2</v>
      </c>
      <c r="F144" s="253" t="s">
        <v>383</v>
      </c>
      <c r="H144" s="284">
        <v>160000</v>
      </c>
      <c r="I144" s="254" t="s">
        <v>508</v>
      </c>
      <c r="J144" s="259"/>
      <c r="K144" s="266"/>
      <c r="L144" s="265"/>
      <c r="M144" s="266"/>
    </row>
    <row r="145" spans="1:13" s="267" customFormat="1" ht="12.75">
      <c r="A145" s="268"/>
      <c r="B145" s="250" t="s">
        <v>195</v>
      </c>
      <c r="C145" s="258"/>
      <c r="D145" s="250" t="s">
        <v>233</v>
      </c>
      <c r="E145" s="252">
        <v>3</v>
      </c>
      <c r="F145" s="253" t="s">
        <v>384</v>
      </c>
      <c r="H145" s="284">
        <v>135000</v>
      </c>
      <c r="I145" s="285"/>
      <c r="J145" s="259"/>
      <c r="K145" s="266"/>
      <c r="L145" s="265"/>
      <c r="M145" s="266"/>
    </row>
    <row r="146" spans="1:13" s="93" customFormat="1" ht="12.75">
      <c r="A146" s="59"/>
      <c r="B146" s="45"/>
      <c r="C146" s="192"/>
      <c r="D146" s="45"/>
      <c r="E146" s="99"/>
      <c r="F146" s="172"/>
      <c r="H146" s="398"/>
      <c r="I146" s="399"/>
      <c r="J146" s="389"/>
      <c r="K146" s="228"/>
      <c r="L146" s="231"/>
      <c r="M146" s="228"/>
    </row>
    <row r="147" spans="1:13" s="93" customFormat="1" ht="13.5" thickBot="1">
      <c r="A147" s="59"/>
      <c r="B147" s="45"/>
      <c r="C147" s="192"/>
      <c r="D147" s="45"/>
      <c r="E147" s="99"/>
      <c r="F147" s="172"/>
      <c r="H147" s="398"/>
      <c r="I147" s="399"/>
      <c r="J147" s="389"/>
      <c r="K147" s="228"/>
      <c r="L147" s="231"/>
      <c r="M147" s="228"/>
    </row>
    <row r="148" spans="1:13" s="93" customFormat="1" ht="13.5" thickTop="1">
      <c r="A148" s="88" t="s">
        <v>122</v>
      </c>
      <c r="B148" s="139"/>
      <c r="C148" s="85"/>
      <c r="D148" s="91"/>
      <c r="E148" s="89"/>
      <c r="F148" s="79"/>
      <c r="G148" s="85"/>
      <c r="H148" s="85"/>
      <c r="I148" s="163"/>
      <c r="J148" s="171">
        <v>0</v>
      </c>
      <c r="K148" s="228"/>
      <c r="L148" s="231"/>
      <c r="M148" s="104"/>
    </row>
    <row r="149" spans="1:13" s="93" customFormat="1" ht="12.75">
      <c r="A149" s="81"/>
      <c r="B149" s="109" t="s">
        <v>222</v>
      </c>
      <c r="C149" s="82"/>
      <c r="D149" s="45" t="s">
        <v>165</v>
      </c>
      <c r="E149" s="83">
        <v>0</v>
      </c>
      <c r="F149" s="59" t="s">
        <v>224</v>
      </c>
      <c r="G149" s="82"/>
      <c r="H149" s="82">
        <v>69708</v>
      </c>
      <c r="I149" s="150">
        <v>69708</v>
      </c>
      <c r="J149" s="169">
        <v>69708</v>
      </c>
      <c r="K149" s="228" t="s">
        <v>224</v>
      </c>
      <c r="L149" s="231"/>
      <c r="M149" s="104"/>
    </row>
    <row r="150" spans="1:13" s="93" customFormat="1" ht="12.75">
      <c r="A150" s="81"/>
      <c r="B150" s="109" t="s">
        <v>222</v>
      </c>
      <c r="C150" s="82"/>
      <c r="D150" s="45" t="s">
        <v>165</v>
      </c>
      <c r="E150" s="83">
        <v>0</v>
      </c>
      <c r="F150" s="59" t="s">
        <v>223</v>
      </c>
      <c r="G150" s="82"/>
      <c r="H150" s="82">
        <v>58104</v>
      </c>
      <c r="I150" s="150">
        <v>58104</v>
      </c>
      <c r="J150" s="169">
        <v>127812</v>
      </c>
      <c r="K150" s="228" t="s">
        <v>224</v>
      </c>
      <c r="L150" s="231"/>
      <c r="M150" s="104"/>
    </row>
    <row r="151" spans="1:13" s="93" customFormat="1" ht="12.75">
      <c r="A151" s="81"/>
      <c r="B151" s="109" t="s">
        <v>203</v>
      </c>
      <c r="C151" s="82"/>
      <c r="D151" s="45" t="s">
        <v>165</v>
      </c>
      <c r="E151" s="83">
        <v>0</v>
      </c>
      <c r="F151" s="59" t="s">
        <v>223</v>
      </c>
      <c r="G151" s="82"/>
      <c r="H151" s="82">
        <v>57564</v>
      </c>
      <c r="I151" s="150">
        <v>57564</v>
      </c>
      <c r="J151" s="169">
        <v>185376</v>
      </c>
      <c r="K151" s="228" t="s">
        <v>224</v>
      </c>
      <c r="L151" s="231"/>
      <c r="M151" s="104"/>
    </row>
    <row r="152" spans="1:13" s="93" customFormat="1" ht="12.75">
      <c r="A152" s="81"/>
      <c r="B152" s="286" t="s">
        <v>169</v>
      </c>
      <c r="C152" s="82"/>
      <c r="D152" s="45" t="s">
        <v>165</v>
      </c>
      <c r="E152" s="83">
        <v>0</v>
      </c>
      <c r="F152" s="59" t="s">
        <v>665</v>
      </c>
      <c r="G152" s="82"/>
      <c r="H152" s="82">
        <v>62949</v>
      </c>
      <c r="I152" s="150">
        <v>62949</v>
      </c>
      <c r="J152" s="169">
        <v>248325</v>
      </c>
      <c r="K152" s="228" t="s">
        <v>511</v>
      </c>
      <c r="L152" s="231"/>
      <c r="M152" s="104"/>
    </row>
    <row r="153" spans="1:13" s="93" customFormat="1" ht="12.75">
      <c r="A153" s="81"/>
      <c r="B153" s="286" t="s">
        <v>169</v>
      </c>
      <c r="C153" s="82"/>
      <c r="D153" s="45" t="s">
        <v>165</v>
      </c>
      <c r="E153" s="83">
        <v>1</v>
      </c>
      <c r="F153" s="45" t="s">
        <v>666</v>
      </c>
      <c r="G153" s="82">
        <v>62949</v>
      </c>
      <c r="H153" s="82">
        <v>62949</v>
      </c>
      <c r="I153" s="150">
        <v>62949</v>
      </c>
      <c r="J153" s="169">
        <v>311274</v>
      </c>
      <c r="K153" s="228"/>
      <c r="L153" s="231"/>
      <c r="M153" s="104"/>
    </row>
    <row r="154" spans="1:13" s="93" customFormat="1" ht="12.75">
      <c r="A154" s="81"/>
      <c r="B154" s="286" t="s">
        <v>203</v>
      </c>
      <c r="C154" s="82"/>
      <c r="D154" s="45" t="s">
        <v>165</v>
      </c>
      <c r="E154" s="83">
        <v>2</v>
      </c>
      <c r="F154" s="45" t="s">
        <v>667</v>
      </c>
      <c r="G154" s="82">
        <v>58000</v>
      </c>
      <c r="H154" s="82">
        <v>58000</v>
      </c>
      <c r="I154" s="150">
        <v>58000</v>
      </c>
      <c r="J154" s="169">
        <v>369274</v>
      </c>
      <c r="K154" s="230" t="s">
        <v>332</v>
      </c>
      <c r="L154" s="231"/>
      <c r="M154" s="104"/>
    </row>
    <row r="155" spans="1:13" s="93" customFormat="1" ht="12.75">
      <c r="A155" s="81"/>
      <c r="B155" s="286" t="s">
        <v>386</v>
      </c>
      <c r="C155" s="82"/>
      <c r="D155" s="45" t="s">
        <v>389</v>
      </c>
      <c r="E155" s="83">
        <v>3</v>
      </c>
      <c r="F155" s="45" t="s">
        <v>668</v>
      </c>
      <c r="G155" s="82">
        <v>83628</v>
      </c>
      <c r="H155" s="82">
        <v>83628</v>
      </c>
      <c r="I155" s="150">
        <v>60000</v>
      </c>
      <c r="J155" s="169">
        <v>429274</v>
      </c>
      <c r="K155" s="230" t="s">
        <v>515</v>
      </c>
      <c r="L155" s="231"/>
      <c r="M155" s="104"/>
    </row>
    <row r="156" spans="1:13" s="324" customFormat="1" ht="12.75">
      <c r="A156" s="335"/>
      <c r="B156" s="379" t="s">
        <v>169</v>
      </c>
      <c r="C156" s="336"/>
      <c r="D156" s="318" t="s">
        <v>407</v>
      </c>
      <c r="E156" s="337">
        <v>2</v>
      </c>
      <c r="F156" s="338" t="s">
        <v>500</v>
      </c>
      <c r="G156" s="324">
        <v>75084</v>
      </c>
      <c r="H156" s="331">
        <v>75084</v>
      </c>
      <c r="I156" s="332">
        <v>130008</v>
      </c>
      <c r="J156" s="320">
        <v>559282</v>
      </c>
      <c r="K156" s="321" t="s">
        <v>409</v>
      </c>
      <c r="L156" s="322"/>
      <c r="M156" s="323"/>
    </row>
    <row r="157" spans="1:13" s="93" customFormat="1" ht="12.75">
      <c r="A157" s="81"/>
      <c r="B157" s="286" t="s">
        <v>386</v>
      </c>
      <c r="C157" s="82"/>
      <c r="D157" s="45"/>
      <c r="E157" s="83">
        <v>4</v>
      </c>
      <c r="F157" s="45" t="s">
        <v>669</v>
      </c>
      <c r="G157" s="82">
        <v>4836</v>
      </c>
      <c r="H157" s="82">
        <v>4836</v>
      </c>
      <c r="I157" s="150">
        <v>4836</v>
      </c>
      <c r="J157" s="169">
        <v>564118</v>
      </c>
      <c r="K157" s="228"/>
      <c r="L157" s="231"/>
      <c r="M157" s="104"/>
    </row>
    <row r="158" spans="1:13" s="324" customFormat="1" ht="12.75">
      <c r="A158" s="315"/>
      <c r="B158" s="334" t="s">
        <v>498</v>
      </c>
      <c r="C158" s="331"/>
      <c r="D158" s="318" t="s">
        <v>499</v>
      </c>
      <c r="E158" s="319">
        <v>5</v>
      </c>
      <c r="F158" s="318" t="s">
        <v>393</v>
      </c>
      <c r="G158" s="331">
        <v>45000</v>
      </c>
      <c r="H158" s="331">
        <v>45000</v>
      </c>
      <c r="I158" s="332"/>
      <c r="J158" s="320">
        <v>564118</v>
      </c>
      <c r="K158" s="321" t="s">
        <v>394</v>
      </c>
      <c r="L158" s="322"/>
      <c r="M158" s="323"/>
    </row>
    <row r="159" spans="1:13" s="93" customFormat="1" ht="12.75">
      <c r="A159" s="81"/>
      <c r="B159" s="286" t="s">
        <v>156</v>
      </c>
      <c r="C159" s="82"/>
      <c r="D159" s="45" t="s">
        <v>389</v>
      </c>
      <c r="E159" s="83">
        <v>6</v>
      </c>
      <c r="F159" s="202" t="s">
        <v>391</v>
      </c>
      <c r="G159" s="82">
        <v>110000</v>
      </c>
      <c r="H159" s="82">
        <v>110000</v>
      </c>
      <c r="I159" s="150"/>
      <c r="J159" s="169">
        <v>564118</v>
      </c>
      <c r="K159" s="228"/>
      <c r="L159" s="231"/>
      <c r="M159" s="104"/>
    </row>
    <row r="160" spans="1:13" s="93" customFormat="1" ht="12.75">
      <c r="A160" s="81"/>
      <c r="B160" s="286" t="s">
        <v>387</v>
      </c>
      <c r="C160" s="82"/>
      <c r="D160" s="45" t="s">
        <v>165</v>
      </c>
      <c r="E160" s="83">
        <v>7</v>
      </c>
      <c r="F160" s="45" t="s">
        <v>395</v>
      </c>
      <c r="G160" s="82">
        <v>54000</v>
      </c>
      <c r="H160" s="82">
        <v>54000</v>
      </c>
      <c r="I160" s="150"/>
      <c r="J160" s="169">
        <v>564118</v>
      </c>
      <c r="K160" s="230" t="s">
        <v>398</v>
      </c>
      <c r="L160" s="231"/>
      <c r="M160" s="104"/>
    </row>
    <row r="161" spans="1:13" s="324" customFormat="1" ht="12.75">
      <c r="A161" s="315"/>
      <c r="B161" s="334" t="s">
        <v>388</v>
      </c>
      <c r="C161" s="331"/>
      <c r="D161" s="318" t="s">
        <v>165</v>
      </c>
      <c r="E161" s="319">
        <v>8</v>
      </c>
      <c r="F161" s="318" t="s">
        <v>397</v>
      </c>
      <c r="G161" s="331">
        <v>54000</v>
      </c>
      <c r="H161" s="331">
        <v>54000</v>
      </c>
      <c r="I161" s="332"/>
      <c r="J161" s="320">
        <v>564118</v>
      </c>
      <c r="K161" s="321" t="s">
        <v>396</v>
      </c>
      <c r="L161" s="322"/>
      <c r="M161" s="323"/>
    </row>
    <row r="162" spans="1:13" s="324" customFormat="1" ht="12.75">
      <c r="A162" s="315"/>
      <c r="B162" s="334" t="s">
        <v>388</v>
      </c>
      <c r="C162" s="331"/>
      <c r="D162" s="318" t="s">
        <v>165</v>
      </c>
      <c r="E162" s="319">
        <v>9</v>
      </c>
      <c r="F162" s="318" t="s">
        <v>400</v>
      </c>
      <c r="G162" s="331">
        <v>54000</v>
      </c>
      <c r="H162" s="331">
        <v>54000</v>
      </c>
      <c r="I162" s="332"/>
      <c r="J162" s="320">
        <v>564118</v>
      </c>
      <c r="K162" s="321" t="s">
        <v>399</v>
      </c>
      <c r="L162" s="322"/>
      <c r="M162" s="323"/>
    </row>
    <row r="163" spans="1:13" s="93" customFormat="1" ht="12.75">
      <c r="A163" s="81"/>
      <c r="B163" s="286" t="s">
        <v>156</v>
      </c>
      <c r="C163" s="82"/>
      <c r="D163" s="45" t="s">
        <v>165</v>
      </c>
      <c r="E163" s="83">
        <v>10</v>
      </c>
      <c r="F163" s="45" t="s">
        <v>392</v>
      </c>
      <c r="G163" s="82">
        <v>90000</v>
      </c>
      <c r="H163" s="82">
        <v>90000</v>
      </c>
      <c r="I163" s="150"/>
      <c r="J163" s="169">
        <v>564118</v>
      </c>
      <c r="K163" s="228"/>
      <c r="L163" s="231"/>
      <c r="M163" s="104"/>
    </row>
    <row r="164" spans="1:13" s="184" customFormat="1" ht="12.75">
      <c r="A164" s="177"/>
      <c r="B164" s="178" t="s">
        <v>468</v>
      </c>
      <c r="C164" s="179">
        <v>0</v>
      </c>
      <c r="D164" s="280"/>
      <c r="E164" s="180">
        <v>15</v>
      </c>
      <c r="F164" s="181">
        <v>453120</v>
      </c>
      <c r="G164" s="182"/>
      <c r="H164" s="179">
        <v>939822</v>
      </c>
      <c r="I164" s="183"/>
      <c r="J164" s="181">
        <v>564118</v>
      </c>
      <c r="K164" s="229"/>
      <c r="L164" s="232"/>
      <c r="M164" s="104"/>
    </row>
    <row r="165" spans="1:13" s="267" customFormat="1" ht="12.75">
      <c r="A165" s="268"/>
      <c r="B165" s="250" t="s">
        <v>169</v>
      </c>
      <c r="C165" s="258"/>
      <c r="D165" s="250" t="s">
        <v>233</v>
      </c>
      <c r="E165" s="252" t="s">
        <v>401</v>
      </c>
      <c r="F165" s="253" t="s">
        <v>402</v>
      </c>
      <c r="H165" s="284">
        <v>120000</v>
      </c>
      <c r="I165" s="254" t="s">
        <v>508</v>
      </c>
      <c r="J165" s="259"/>
      <c r="K165" s="255" t="s">
        <v>403</v>
      </c>
      <c r="L165" s="265"/>
      <c r="M165" s="266"/>
    </row>
    <row r="166" spans="1:13" s="267" customFormat="1" ht="12.75">
      <c r="A166" s="268"/>
      <c r="B166" s="250" t="s">
        <v>156</v>
      </c>
      <c r="C166" s="258"/>
      <c r="D166" s="250" t="s">
        <v>233</v>
      </c>
      <c r="E166" s="252" t="s">
        <v>404</v>
      </c>
      <c r="F166" s="253" t="s">
        <v>405</v>
      </c>
      <c r="H166" s="284">
        <v>120000</v>
      </c>
      <c r="I166" s="285"/>
      <c r="J166" s="259"/>
      <c r="K166" s="255" t="s">
        <v>406</v>
      </c>
      <c r="L166" s="265"/>
      <c r="M166" s="266"/>
    </row>
    <row r="167" spans="1:13" s="267" customFormat="1" ht="12.75">
      <c r="A167" s="268"/>
      <c r="B167" s="250" t="s">
        <v>387</v>
      </c>
      <c r="C167" s="258"/>
      <c r="D167" s="250" t="s">
        <v>233</v>
      </c>
      <c r="E167" s="262">
        <v>3</v>
      </c>
      <c r="F167" s="250" t="s">
        <v>410</v>
      </c>
      <c r="G167" s="268"/>
      <c r="H167" s="284">
        <v>120000</v>
      </c>
      <c r="I167" s="285"/>
      <c r="J167" s="264"/>
      <c r="K167" s="255" t="s">
        <v>411</v>
      </c>
      <c r="L167" s="265"/>
      <c r="M167" s="266"/>
    </row>
    <row r="168" spans="1:13" s="93" customFormat="1" ht="12.75">
      <c r="A168" s="59"/>
      <c r="B168" s="45"/>
      <c r="C168" s="192"/>
      <c r="D168" s="45"/>
      <c r="E168" s="83"/>
      <c r="F168" s="45"/>
      <c r="G168" s="59"/>
      <c r="H168" s="398"/>
      <c r="I168" s="399"/>
      <c r="J168" s="169"/>
      <c r="K168" s="230"/>
      <c r="L168" s="231"/>
      <c r="M168" s="228"/>
    </row>
    <row r="169" spans="1:13" s="388" customFormat="1" ht="13.5" thickBot="1">
      <c r="A169" s="400"/>
      <c r="B169" s="401"/>
      <c r="C169" s="402"/>
      <c r="D169" s="401"/>
      <c r="E169" s="403"/>
      <c r="F169" s="401"/>
      <c r="G169" s="400"/>
      <c r="H169" s="404"/>
      <c r="I169" s="405"/>
      <c r="J169" s="406"/>
      <c r="K169" s="385"/>
      <c r="L169" s="386"/>
      <c r="M169" s="387"/>
    </row>
    <row r="170" spans="1:13" s="93" customFormat="1" ht="13.5" thickTop="1">
      <c r="A170" s="81" t="s">
        <v>123</v>
      </c>
      <c r="B170" s="59"/>
      <c r="C170" s="82"/>
      <c r="D170" s="45"/>
      <c r="E170" s="83"/>
      <c r="F170" s="59"/>
      <c r="G170" s="82"/>
      <c r="H170" s="82"/>
      <c r="I170" s="150"/>
      <c r="J170" s="389">
        <v>0</v>
      </c>
      <c r="K170" s="228"/>
      <c r="L170" s="231"/>
      <c r="M170" s="228"/>
    </row>
    <row r="171" spans="1:13" s="267" customFormat="1" ht="12.75">
      <c r="A171" s="260"/>
      <c r="B171" s="250" t="s">
        <v>10</v>
      </c>
      <c r="C171" s="284"/>
      <c r="D171" s="250" t="s">
        <v>233</v>
      </c>
      <c r="E171" s="262">
        <v>1</v>
      </c>
      <c r="F171" s="250" t="s">
        <v>505</v>
      </c>
      <c r="G171" s="284">
        <v>160000</v>
      </c>
      <c r="H171" s="284">
        <v>80000</v>
      </c>
      <c r="I171" s="285">
        <v>80000</v>
      </c>
      <c r="J171" s="264"/>
      <c r="K171" s="266"/>
      <c r="L171" s="265"/>
      <c r="M171" s="266"/>
    </row>
    <row r="172" spans="1:13" s="93" customFormat="1" ht="12.75">
      <c r="A172" s="81"/>
      <c r="B172" s="282" t="s">
        <v>10</v>
      </c>
      <c r="C172" s="82"/>
      <c r="D172" s="45" t="s">
        <v>415</v>
      </c>
      <c r="E172" s="83">
        <v>2</v>
      </c>
      <c r="F172" s="45" t="s">
        <v>501</v>
      </c>
      <c r="G172" s="82"/>
      <c r="H172" s="82">
        <v>80000</v>
      </c>
      <c r="I172" s="150"/>
      <c r="J172" s="169"/>
      <c r="K172" s="230" t="s">
        <v>418</v>
      </c>
      <c r="L172" s="231"/>
      <c r="M172" s="228"/>
    </row>
    <row r="173" spans="1:13" s="308" customFormat="1" ht="12.75">
      <c r="A173" s="288"/>
      <c r="B173" s="314" t="s">
        <v>10</v>
      </c>
      <c r="C173" s="311"/>
      <c r="D173" s="289" t="s">
        <v>306</v>
      </c>
      <c r="E173" s="304">
        <v>3</v>
      </c>
      <c r="F173" s="289" t="s">
        <v>413</v>
      </c>
      <c r="G173" s="311"/>
      <c r="H173" s="311">
        <v>160000</v>
      </c>
      <c r="I173" s="312"/>
      <c r="J173" s="293">
        <v>0</v>
      </c>
      <c r="K173" s="294" t="s">
        <v>323</v>
      </c>
      <c r="L173" s="306"/>
      <c r="M173" s="307"/>
    </row>
    <row r="174" spans="1:13" s="324" customFormat="1" ht="12.75">
      <c r="A174" s="315"/>
      <c r="B174" s="340" t="s">
        <v>414</v>
      </c>
      <c r="C174" s="331"/>
      <c r="D174" s="318" t="s">
        <v>415</v>
      </c>
      <c r="E174" s="319">
        <v>4</v>
      </c>
      <c r="F174" s="318" t="s">
        <v>417</v>
      </c>
      <c r="G174" s="331"/>
      <c r="H174" s="331">
        <v>75000</v>
      </c>
      <c r="I174" s="332"/>
      <c r="J174" s="320">
        <v>0</v>
      </c>
      <c r="K174" s="321" t="s">
        <v>502</v>
      </c>
      <c r="L174" s="322"/>
      <c r="M174" s="323"/>
    </row>
    <row r="175" spans="1:13" s="184" customFormat="1" ht="12.75">
      <c r="A175" s="177"/>
      <c r="B175" s="178" t="s">
        <v>469</v>
      </c>
      <c r="C175" s="179">
        <v>0</v>
      </c>
      <c r="D175" s="280"/>
      <c r="E175" s="180">
        <v>4</v>
      </c>
      <c r="F175" s="181">
        <v>0</v>
      </c>
      <c r="G175" s="182"/>
      <c r="H175" s="179">
        <v>155000</v>
      </c>
      <c r="I175" s="183"/>
      <c r="J175" s="345">
        <v>0</v>
      </c>
      <c r="K175" s="383"/>
      <c r="L175" s="232"/>
      <c r="M175" s="104"/>
    </row>
    <row r="176" spans="1:13" ht="12.75">
      <c r="A176" s="23"/>
      <c r="B176" s="21"/>
      <c r="C176" s="22"/>
      <c r="D176" s="28"/>
      <c r="E176" s="24"/>
      <c r="F176" s="23"/>
      <c r="G176" s="27"/>
      <c r="H176" s="27"/>
      <c r="I176" s="160"/>
      <c r="J176" s="152"/>
      <c r="M176" s="104"/>
    </row>
    <row r="177" spans="1:13" ht="13.5" thickBot="1">
      <c r="A177" s="23"/>
      <c r="B177" s="21"/>
      <c r="C177" s="22"/>
      <c r="D177" s="28"/>
      <c r="E177" s="24"/>
      <c r="F177" s="23"/>
      <c r="G177" s="27"/>
      <c r="H177" s="27"/>
      <c r="I177" s="160"/>
      <c r="J177" s="152"/>
      <c r="M177" s="104"/>
    </row>
    <row r="178" spans="1:13" ht="13.5" thickTop="1">
      <c r="A178" s="88" t="s">
        <v>128</v>
      </c>
      <c r="B178" s="91"/>
      <c r="C178" s="92"/>
      <c r="D178" s="91"/>
      <c r="E178" s="153"/>
      <c r="F178" s="91"/>
      <c r="G178" s="92"/>
      <c r="H178" s="92"/>
      <c r="I178" s="158"/>
      <c r="J178" s="168">
        <v>0</v>
      </c>
      <c r="M178" s="104"/>
    </row>
    <row r="179" spans="2:13" s="111" customFormat="1" ht="12.75">
      <c r="B179" s="45" t="s">
        <v>429</v>
      </c>
      <c r="C179" s="97"/>
      <c r="D179" s="45" t="s">
        <v>430</v>
      </c>
      <c r="E179" s="99">
        <v>1</v>
      </c>
      <c r="F179" s="45" t="s">
        <v>431</v>
      </c>
      <c r="G179" s="97">
        <v>36000</v>
      </c>
      <c r="H179" s="97">
        <v>11500</v>
      </c>
      <c r="I179" s="162"/>
      <c r="J179" s="172">
        <v>0</v>
      </c>
      <c r="K179" s="230" t="s">
        <v>432</v>
      </c>
      <c r="L179" s="233"/>
      <c r="M179" s="104"/>
    </row>
    <row r="180" spans="1:13" s="111" customFormat="1" ht="12.75">
      <c r="A180" s="45"/>
      <c r="B180" s="45" t="s">
        <v>424</v>
      </c>
      <c r="C180" s="97"/>
      <c r="D180" s="45" t="s">
        <v>430</v>
      </c>
      <c r="E180" s="99">
        <v>2</v>
      </c>
      <c r="F180" s="45" t="s">
        <v>433</v>
      </c>
      <c r="G180" s="97">
        <v>36612</v>
      </c>
      <c r="H180" s="97">
        <v>20000</v>
      </c>
      <c r="I180" s="162"/>
      <c r="J180" s="172">
        <v>0</v>
      </c>
      <c r="K180" s="230" t="s">
        <v>432</v>
      </c>
      <c r="L180" s="233"/>
      <c r="M180" s="104"/>
    </row>
    <row r="181" spans="1:13" ht="12.75">
      <c r="A181" s="23"/>
      <c r="B181" s="45" t="s">
        <v>434</v>
      </c>
      <c r="C181" s="29"/>
      <c r="D181" s="45" t="s">
        <v>430</v>
      </c>
      <c r="E181" s="12">
        <v>3</v>
      </c>
      <c r="F181" s="28" t="s">
        <v>435</v>
      </c>
      <c r="G181" s="27"/>
      <c r="H181" s="97">
        <v>36000</v>
      </c>
      <c r="I181" s="160"/>
      <c r="J181" s="152"/>
      <c r="K181" s="104" t="s">
        <v>432</v>
      </c>
      <c r="M181" s="104"/>
    </row>
    <row r="182" spans="1:13" s="184" customFormat="1" ht="12.75">
      <c r="A182" s="177"/>
      <c r="B182" s="178" t="s">
        <v>129</v>
      </c>
      <c r="C182" s="179">
        <v>0</v>
      </c>
      <c r="D182" s="280"/>
      <c r="E182" s="180">
        <v>3</v>
      </c>
      <c r="F182" s="206">
        <v>0</v>
      </c>
      <c r="G182" s="182"/>
      <c r="H182" s="179">
        <v>67500</v>
      </c>
      <c r="I182" s="183"/>
      <c r="J182" s="181">
        <v>0</v>
      </c>
      <c r="K182" s="229"/>
      <c r="L182" s="232"/>
      <c r="M182" s="104"/>
    </row>
    <row r="183" spans="1:13" s="184" customFormat="1" ht="12.75">
      <c r="A183" s="177"/>
      <c r="B183" s="178"/>
      <c r="C183" s="179"/>
      <c r="D183" s="280"/>
      <c r="E183" s="180"/>
      <c r="F183" s="206"/>
      <c r="G183" s="182"/>
      <c r="H183" s="179"/>
      <c r="I183" s="183"/>
      <c r="J183" s="181"/>
      <c r="K183" s="229"/>
      <c r="L183" s="232"/>
      <c r="M183" s="104"/>
    </row>
    <row r="184" spans="1:13" s="184" customFormat="1" ht="12.75">
      <c r="A184" s="177"/>
      <c r="B184" s="178"/>
      <c r="C184" s="179"/>
      <c r="D184" s="280"/>
      <c r="E184" s="180"/>
      <c r="F184" s="206"/>
      <c r="G184" s="182"/>
      <c r="H184" s="179"/>
      <c r="I184" s="183"/>
      <c r="J184" s="181"/>
      <c r="K184" s="229"/>
      <c r="L184" s="232"/>
      <c r="M184" s="104"/>
    </row>
    <row r="185" spans="1:13" ht="13.5" thickBot="1">
      <c r="A185" s="75"/>
      <c r="B185" s="75"/>
      <c r="C185" s="77"/>
      <c r="D185" s="249"/>
      <c r="E185" s="76"/>
      <c r="F185" s="75"/>
      <c r="G185" s="77"/>
      <c r="H185" s="77"/>
      <c r="I185" s="161"/>
      <c r="J185" s="170"/>
      <c r="M185" s="104"/>
    </row>
    <row r="186" spans="1:13" ht="13.5" thickTop="1">
      <c r="A186" s="21" t="s">
        <v>130</v>
      </c>
      <c r="B186" s="202"/>
      <c r="C186" s="29"/>
      <c r="D186" s="45"/>
      <c r="E186" s="90"/>
      <c r="F186" s="202"/>
      <c r="G186" s="27"/>
      <c r="H186" s="27"/>
      <c r="I186" s="160"/>
      <c r="J186" s="152">
        <v>0</v>
      </c>
      <c r="M186" s="104"/>
    </row>
    <row r="187" spans="1:13" ht="15" customHeight="1">
      <c r="A187" s="21"/>
      <c r="B187" s="45" t="s">
        <v>419</v>
      </c>
      <c r="C187" s="29"/>
      <c r="D187" s="45" t="s">
        <v>420</v>
      </c>
      <c r="E187" s="90">
        <v>1</v>
      </c>
      <c r="F187" s="45" t="s">
        <v>503</v>
      </c>
      <c r="G187" s="27"/>
      <c r="H187" s="27">
        <v>62000</v>
      </c>
      <c r="I187" s="160">
        <v>50004</v>
      </c>
      <c r="J187" s="80">
        <v>50004</v>
      </c>
      <c r="M187" s="104"/>
    </row>
    <row r="188" spans="1:13" s="324" customFormat="1" ht="12.75">
      <c r="A188" s="335"/>
      <c r="B188" s="318" t="s">
        <v>422</v>
      </c>
      <c r="C188" s="336"/>
      <c r="D188" s="318" t="s">
        <v>421</v>
      </c>
      <c r="E188" s="337">
        <v>1</v>
      </c>
      <c r="F188" s="340" t="s">
        <v>426</v>
      </c>
      <c r="G188" s="357"/>
      <c r="H188" s="357">
        <v>47000</v>
      </c>
      <c r="I188" s="358"/>
      <c r="J188" s="339"/>
      <c r="K188" s="321" t="s">
        <v>423</v>
      </c>
      <c r="L188" s="322"/>
      <c r="M188" s="323"/>
    </row>
    <row r="189" spans="1:13" s="324" customFormat="1" ht="12.75">
      <c r="A189" s="335"/>
      <c r="B189" s="318" t="s">
        <v>424</v>
      </c>
      <c r="C189" s="336"/>
      <c r="D189" s="318" t="s">
        <v>425</v>
      </c>
      <c r="E189" s="337">
        <v>2</v>
      </c>
      <c r="F189" s="340" t="s">
        <v>427</v>
      </c>
      <c r="G189" s="357"/>
      <c r="H189" s="357">
        <v>42000</v>
      </c>
      <c r="I189" s="358"/>
      <c r="J189" s="339"/>
      <c r="K189" s="323"/>
      <c r="L189" s="322"/>
      <c r="M189" s="323"/>
    </row>
    <row r="190" spans="1:13" s="324" customFormat="1" ht="12.75">
      <c r="A190" s="335"/>
      <c r="B190" s="318" t="s">
        <v>424</v>
      </c>
      <c r="C190" s="336"/>
      <c r="D190" s="318" t="s">
        <v>425</v>
      </c>
      <c r="E190" s="319">
        <v>3</v>
      </c>
      <c r="F190" s="318" t="s">
        <v>428</v>
      </c>
      <c r="G190" s="357"/>
      <c r="H190" s="357">
        <v>41000</v>
      </c>
      <c r="I190" s="358"/>
      <c r="J190" s="320"/>
      <c r="K190" s="323"/>
      <c r="L190" s="322"/>
      <c r="M190" s="323"/>
    </row>
    <row r="191" spans="1:13" s="93" customFormat="1" ht="12.75">
      <c r="A191" s="59"/>
      <c r="B191" s="45"/>
      <c r="C191" s="192"/>
      <c r="D191" s="45"/>
      <c r="E191" s="83"/>
      <c r="F191" s="45"/>
      <c r="G191" s="408"/>
      <c r="H191" s="408"/>
      <c r="I191" s="409"/>
      <c r="J191" s="169"/>
      <c r="K191" s="228"/>
      <c r="L191" s="231"/>
      <c r="M191" s="228"/>
    </row>
    <row r="192" spans="1:13" s="93" customFormat="1" ht="12.75">
      <c r="A192" s="59"/>
      <c r="B192" s="45"/>
      <c r="C192" s="192"/>
      <c r="D192" s="45"/>
      <c r="E192" s="83"/>
      <c r="F192" s="45"/>
      <c r="G192" s="408"/>
      <c r="H192" s="408"/>
      <c r="I192" s="409"/>
      <c r="J192" s="169"/>
      <c r="K192" s="228"/>
      <c r="L192" s="231"/>
      <c r="M192" s="228"/>
    </row>
    <row r="193" spans="1:13" s="93" customFormat="1" ht="12.75">
      <c r="A193" s="59"/>
      <c r="B193" s="45"/>
      <c r="C193" s="192"/>
      <c r="D193" s="45"/>
      <c r="E193" s="83"/>
      <c r="F193" s="45"/>
      <c r="G193" s="408"/>
      <c r="H193" s="408"/>
      <c r="I193" s="409"/>
      <c r="J193" s="169"/>
      <c r="K193" s="228"/>
      <c r="L193" s="231"/>
      <c r="M193" s="228"/>
    </row>
    <row r="194" spans="1:13" s="184" customFormat="1" ht="13.5" thickBot="1">
      <c r="A194" s="177"/>
      <c r="B194" s="178" t="s">
        <v>131</v>
      </c>
      <c r="C194" s="179">
        <v>0</v>
      </c>
      <c r="D194" s="280"/>
      <c r="E194" s="180">
        <v>4</v>
      </c>
      <c r="F194" s="181">
        <v>57036</v>
      </c>
      <c r="G194" s="182"/>
      <c r="H194" s="179">
        <v>192000</v>
      </c>
      <c r="I194" s="183"/>
      <c r="J194" s="181">
        <v>50004</v>
      </c>
      <c r="K194" s="229"/>
      <c r="L194" s="232"/>
      <c r="M194" s="104"/>
    </row>
    <row r="195" spans="1:13" s="93" customFormat="1" ht="13.5" thickTop="1">
      <c r="A195" s="88" t="s">
        <v>124</v>
      </c>
      <c r="B195" s="91"/>
      <c r="C195" s="92"/>
      <c r="D195" s="91"/>
      <c r="E195" s="89"/>
      <c r="F195" s="79"/>
      <c r="G195" s="85"/>
      <c r="H195" s="85"/>
      <c r="I195" s="163"/>
      <c r="J195" s="171">
        <v>0</v>
      </c>
      <c r="K195" s="228"/>
      <c r="L195" s="231"/>
      <c r="M195" s="104"/>
    </row>
    <row r="196" spans="1:13" s="184" customFormat="1" ht="12.75">
      <c r="A196" s="178"/>
      <c r="B196" s="178" t="s">
        <v>125</v>
      </c>
      <c r="C196" s="179">
        <v>0</v>
      </c>
      <c r="D196" s="280"/>
      <c r="E196" s="180">
        <v>0</v>
      </c>
      <c r="F196" s="181"/>
      <c r="G196" s="182"/>
      <c r="H196" s="179">
        <v>0</v>
      </c>
      <c r="I196" s="183"/>
      <c r="J196" s="181">
        <v>0</v>
      </c>
      <c r="K196" s="229"/>
      <c r="L196" s="232"/>
      <c r="M196" s="104"/>
    </row>
    <row r="197" spans="1:13" s="93" customFormat="1" ht="12.75">
      <c r="A197" s="81"/>
      <c r="B197" s="81"/>
      <c r="C197" s="192"/>
      <c r="D197" s="45"/>
      <c r="E197" s="397"/>
      <c r="F197" s="389"/>
      <c r="G197" s="82"/>
      <c r="H197" s="192"/>
      <c r="I197" s="150"/>
      <c r="J197" s="389"/>
      <c r="K197" s="228"/>
      <c r="L197" s="231"/>
      <c r="M197" s="228"/>
    </row>
    <row r="198" spans="1:13" s="93" customFormat="1" ht="12.75">
      <c r="A198" s="81"/>
      <c r="B198" s="81"/>
      <c r="C198" s="192"/>
      <c r="D198" s="45"/>
      <c r="E198" s="397"/>
      <c r="F198" s="389"/>
      <c r="G198" s="82"/>
      <c r="H198" s="192"/>
      <c r="I198" s="150"/>
      <c r="J198" s="389"/>
      <c r="K198" s="228"/>
      <c r="L198" s="231"/>
      <c r="M198" s="228"/>
    </row>
    <row r="199" spans="1:13" ht="13.5" thickBot="1">
      <c r="A199" s="75"/>
      <c r="B199" s="74"/>
      <c r="C199" s="20"/>
      <c r="D199" s="249"/>
      <c r="E199" s="76"/>
      <c r="F199" s="75"/>
      <c r="G199" s="77"/>
      <c r="H199" s="77"/>
      <c r="I199" s="161"/>
      <c r="J199" s="86"/>
      <c r="M199" s="104"/>
    </row>
    <row r="200" spans="1:13" ht="13.5" thickTop="1">
      <c r="A200" s="21" t="s">
        <v>126</v>
      </c>
      <c r="B200" s="45"/>
      <c r="C200" s="29"/>
      <c r="D200" s="28"/>
      <c r="E200" s="90"/>
      <c r="F200" s="28"/>
      <c r="G200" s="29"/>
      <c r="H200" s="29"/>
      <c r="I200" s="164"/>
      <c r="J200" s="173">
        <v>0</v>
      </c>
      <c r="M200" s="104"/>
    </row>
    <row r="201" spans="1:13" ht="12.75">
      <c r="A201" s="21"/>
      <c r="B201" s="45" t="s">
        <v>175</v>
      </c>
      <c r="C201" s="29"/>
      <c r="D201" s="28" t="s">
        <v>192</v>
      </c>
      <c r="E201" s="90">
        <v>0</v>
      </c>
      <c r="F201" s="28" t="s">
        <v>191</v>
      </c>
      <c r="G201" s="29"/>
      <c r="H201" s="29">
        <v>41250</v>
      </c>
      <c r="I201" s="164">
        <v>41250</v>
      </c>
      <c r="J201" s="173">
        <v>41250</v>
      </c>
      <c r="M201" s="104"/>
    </row>
    <row r="202" spans="1:13" ht="12.75">
      <c r="A202" s="21"/>
      <c r="B202" s="45" t="s">
        <v>447</v>
      </c>
      <c r="C202" s="29"/>
      <c r="D202" s="28" t="s">
        <v>446</v>
      </c>
      <c r="E202" s="90">
        <v>0</v>
      </c>
      <c r="F202" s="28"/>
      <c r="G202" s="29">
        <v>188004</v>
      </c>
      <c r="H202" s="29">
        <v>188004</v>
      </c>
      <c r="I202" s="164">
        <v>188004</v>
      </c>
      <c r="J202" s="173">
        <v>229254</v>
      </c>
      <c r="K202" s="104" t="s">
        <v>525</v>
      </c>
      <c r="M202" s="104"/>
    </row>
    <row r="203" spans="1:13" ht="12.75">
      <c r="A203" s="21"/>
      <c r="B203" s="45" t="s">
        <v>452</v>
      </c>
      <c r="C203" s="29"/>
      <c r="D203" s="45" t="s">
        <v>192</v>
      </c>
      <c r="E203" s="90">
        <v>1</v>
      </c>
      <c r="F203" s="45" t="s">
        <v>453</v>
      </c>
      <c r="G203" s="29">
        <v>53414</v>
      </c>
      <c r="H203" s="29">
        <v>53414</v>
      </c>
      <c r="I203" s="164"/>
      <c r="J203" s="173">
        <v>229254</v>
      </c>
      <c r="M203" s="104"/>
    </row>
    <row r="204" spans="1:13" ht="12.75">
      <c r="A204" s="21"/>
      <c r="B204" s="45" t="s">
        <v>450</v>
      </c>
      <c r="C204" s="29"/>
      <c r="D204" s="28"/>
      <c r="E204" s="90">
        <v>1</v>
      </c>
      <c r="F204" s="28" t="s">
        <v>451</v>
      </c>
      <c r="G204" s="29"/>
      <c r="H204" s="29">
        <v>4736</v>
      </c>
      <c r="I204" s="164"/>
      <c r="J204" s="173">
        <v>229254</v>
      </c>
      <c r="M204" s="104"/>
    </row>
    <row r="205" spans="1:13" ht="12.75">
      <c r="A205" s="21"/>
      <c r="B205" s="45" t="s">
        <v>506</v>
      </c>
      <c r="C205" s="29"/>
      <c r="D205" s="45" t="s">
        <v>198</v>
      </c>
      <c r="E205" s="90">
        <v>0</v>
      </c>
      <c r="F205" s="45" t="s">
        <v>507</v>
      </c>
      <c r="G205" s="29">
        <v>150516</v>
      </c>
      <c r="H205" s="29">
        <v>150516</v>
      </c>
      <c r="I205" s="164">
        <v>150516</v>
      </c>
      <c r="J205" s="173">
        <v>379770</v>
      </c>
      <c r="M205" s="104"/>
    </row>
    <row r="206" spans="2:13" s="23" customFormat="1" ht="12.75">
      <c r="B206" s="28" t="s">
        <v>436</v>
      </c>
      <c r="C206" s="29"/>
      <c r="D206" s="28" t="s">
        <v>437</v>
      </c>
      <c r="E206" s="90">
        <v>1</v>
      </c>
      <c r="F206" s="28" t="s">
        <v>670</v>
      </c>
      <c r="G206" s="29">
        <v>53917</v>
      </c>
      <c r="H206" s="29">
        <v>36605</v>
      </c>
      <c r="I206" s="164"/>
      <c r="J206" s="173">
        <v>379770</v>
      </c>
      <c r="K206" s="152"/>
      <c r="L206" s="234"/>
      <c r="M206" s="104"/>
    </row>
    <row r="207" spans="2:13" s="23" customFormat="1" ht="12.75">
      <c r="B207" s="45" t="s">
        <v>436</v>
      </c>
      <c r="C207" s="29"/>
      <c r="D207" s="45" t="s">
        <v>437</v>
      </c>
      <c r="E207" s="90">
        <v>2</v>
      </c>
      <c r="F207" s="45" t="s">
        <v>671</v>
      </c>
      <c r="G207" s="29">
        <v>53616</v>
      </c>
      <c r="H207" s="29">
        <v>34647</v>
      </c>
      <c r="I207" s="164"/>
      <c r="J207" s="173">
        <v>379770</v>
      </c>
      <c r="K207" s="152"/>
      <c r="L207" s="234"/>
      <c r="M207" s="104"/>
    </row>
    <row r="208" spans="2:13" s="23" customFormat="1" ht="12.75">
      <c r="B208" s="45" t="s">
        <v>300</v>
      </c>
      <c r="C208" s="29"/>
      <c r="D208" s="45" t="s">
        <v>438</v>
      </c>
      <c r="E208" s="90">
        <v>1</v>
      </c>
      <c r="F208" s="45" t="s">
        <v>439</v>
      </c>
      <c r="G208" s="29">
        <v>58944</v>
      </c>
      <c r="H208" s="29">
        <v>58944</v>
      </c>
      <c r="I208" s="164">
        <v>0</v>
      </c>
      <c r="J208" s="173">
        <v>379770</v>
      </c>
      <c r="K208" s="152" t="s">
        <v>523</v>
      </c>
      <c r="L208" s="234"/>
      <c r="M208" s="104"/>
    </row>
    <row r="209" spans="1:13" s="23" customFormat="1" ht="12.75">
      <c r="A209" s="21"/>
      <c r="B209" s="45" t="s">
        <v>440</v>
      </c>
      <c r="C209" s="29"/>
      <c r="D209" s="45" t="s">
        <v>441</v>
      </c>
      <c r="E209" s="90">
        <v>2</v>
      </c>
      <c r="F209" s="45" t="s">
        <v>442</v>
      </c>
      <c r="G209" s="29">
        <v>55000</v>
      </c>
      <c r="H209" s="29">
        <v>36667</v>
      </c>
      <c r="I209" s="164"/>
      <c r="J209" s="173">
        <v>379770</v>
      </c>
      <c r="K209" s="173" t="s">
        <v>517</v>
      </c>
      <c r="L209" s="234"/>
      <c r="M209" s="104"/>
    </row>
    <row r="210" spans="1:13" s="23" customFormat="1" ht="12.75">
      <c r="A210" s="21"/>
      <c r="B210" s="45" t="s">
        <v>443</v>
      </c>
      <c r="C210" s="29"/>
      <c r="D210" s="45" t="s">
        <v>165</v>
      </c>
      <c r="E210" s="90">
        <v>3</v>
      </c>
      <c r="F210" s="45" t="s">
        <v>444</v>
      </c>
      <c r="G210" s="29">
        <v>57603</v>
      </c>
      <c r="H210" s="29"/>
      <c r="I210" s="164"/>
      <c r="J210" s="173">
        <v>379770</v>
      </c>
      <c r="K210" s="152" t="s">
        <v>445</v>
      </c>
      <c r="L210" s="234"/>
      <c r="M210" s="104"/>
    </row>
    <row r="211" spans="1:13" s="184" customFormat="1" ht="12.75">
      <c r="A211" s="177"/>
      <c r="B211" s="178" t="s">
        <v>127</v>
      </c>
      <c r="C211" s="179">
        <v>0</v>
      </c>
      <c r="D211" s="280"/>
      <c r="E211" s="180">
        <v>10</v>
      </c>
      <c r="F211" s="181">
        <v>180612</v>
      </c>
      <c r="G211" s="182"/>
      <c r="H211" s="179">
        <v>604783</v>
      </c>
      <c r="I211" s="183"/>
      <c r="J211" s="345">
        <v>379770</v>
      </c>
      <c r="K211" s="229"/>
      <c r="L211" s="232"/>
      <c r="M211" s="104"/>
    </row>
    <row r="212" spans="1:13" s="267" customFormat="1" ht="13.5" thickBot="1">
      <c r="A212" s="269"/>
      <c r="B212" s="270" t="s">
        <v>475</v>
      </c>
      <c r="C212" s="271"/>
      <c r="D212" s="270" t="s">
        <v>473</v>
      </c>
      <c r="E212" s="272"/>
      <c r="F212" s="365" t="s">
        <v>476</v>
      </c>
      <c r="G212" s="366">
        <v>130000</v>
      </c>
      <c r="H212" s="366">
        <v>80000</v>
      </c>
      <c r="I212" s="367">
        <v>80000</v>
      </c>
      <c r="J212" s="275"/>
      <c r="K212" s="255" t="s">
        <v>474</v>
      </c>
      <c r="L212" s="265"/>
      <c r="M212" s="266"/>
    </row>
    <row r="213" spans="1:10" ht="13.5" thickTop="1">
      <c r="A213" s="23"/>
      <c r="B213" s="23"/>
      <c r="C213" s="27"/>
      <c r="D213" s="28"/>
      <c r="E213" s="24"/>
      <c r="F213" s="23"/>
      <c r="G213" s="27"/>
      <c r="H213" s="27"/>
      <c r="I213" s="160"/>
      <c r="J213" s="152"/>
    </row>
    <row r="214" spans="1:13" s="184" customFormat="1" ht="13.5" thickBot="1">
      <c r="A214" s="185" t="s">
        <v>25</v>
      </c>
      <c r="B214" s="186"/>
      <c r="C214" s="187">
        <v>0</v>
      </c>
      <c r="D214" s="185"/>
      <c r="E214" s="188">
        <v>132</v>
      </c>
      <c r="F214" s="187">
        <v>2977513.16</v>
      </c>
      <c r="G214" s="189"/>
      <c r="H214" s="187">
        <v>6689549.34</v>
      </c>
      <c r="I214" s="190"/>
      <c r="J214" s="191">
        <v>3585222</v>
      </c>
      <c r="K214" s="229"/>
      <c r="L214" s="232"/>
      <c r="M214" s="229"/>
    </row>
    <row r="215" spans="1:10" ht="13.5" thickTop="1">
      <c r="A215" s="21"/>
      <c r="B215" s="23"/>
      <c r="C215" s="22"/>
      <c r="D215" s="21"/>
      <c r="E215" s="84"/>
      <c r="F215" s="22" t="s">
        <v>100</v>
      </c>
      <c r="G215" s="27"/>
      <c r="H215" s="27"/>
      <c r="I215" s="160"/>
      <c r="J215" s="174">
        <v>149091</v>
      </c>
    </row>
    <row r="216" spans="1:10" ht="12.75">
      <c r="A216" s="21"/>
      <c r="B216" s="23"/>
      <c r="C216" s="22"/>
      <c r="D216" s="21"/>
      <c r="E216" s="84"/>
      <c r="F216" s="22" t="s">
        <v>162</v>
      </c>
      <c r="G216" s="27"/>
      <c r="H216" s="27"/>
      <c r="I216" s="160"/>
      <c r="J216" s="174">
        <v>3734313</v>
      </c>
    </row>
    <row r="217" spans="1:10" ht="12.75">
      <c r="A217" s="21"/>
      <c r="B217" s="23"/>
      <c r="C217" s="22"/>
      <c r="D217" s="21"/>
      <c r="E217" s="84"/>
      <c r="F217" s="22" t="s">
        <v>161</v>
      </c>
      <c r="G217" s="27"/>
      <c r="H217" s="27"/>
      <c r="I217" s="160"/>
      <c r="J217" s="174">
        <v>-2977513.16</v>
      </c>
    </row>
    <row r="218" spans="6:13" ht="12.75">
      <c r="F218" s="3" t="s">
        <v>163</v>
      </c>
      <c r="J218" s="154">
        <v>-756799.8399999999</v>
      </c>
      <c r="M218" s="104"/>
    </row>
    <row r="219" spans="6:10" ht="12.75">
      <c r="F219" s="192" t="s">
        <v>448</v>
      </c>
      <c r="J219" s="104">
        <v>756800</v>
      </c>
    </row>
    <row r="220" spans="6:11" ht="12.75">
      <c r="F220" s="359" t="s">
        <v>449</v>
      </c>
      <c r="J220" s="104">
        <v>0.1600000001490116</v>
      </c>
      <c r="K220" s="104" t="s">
        <v>528</v>
      </c>
    </row>
  </sheetData>
  <sheetProtection/>
  <mergeCells count="1">
    <mergeCell ref="B1:J1"/>
  </mergeCells>
  <printOptions/>
  <pageMargins left="0.45" right="0.41" top="0.56" bottom="0.79" header="0.5" footer="0.42"/>
  <pageSetup fitToHeight="0" fitToWidth="1" horizontalDpi="1200" verticalDpi="1200" orientation="landscape" scale="76" r:id="rId3"/>
  <headerFooter alignWithMargins="0">
    <oddFooter>&amp;C&amp;T   &amp;D</oddFooter>
  </headerFooter>
  <rowBreaks count="6" manualBreakCount="6">
    <brk id="33" max="9" man="1"/>
    <brk id="80" max="9" man="1"/>
    <brk id="98" max="255" man="1"/>
    <brk id="115" max="9" man="1"/>
    <brk id="147" max="255" man="1"/>
    <brk id="16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3.7109375" style="0" customWidth="1"/>
    <col min="2" max="2" width="30.28125" style="0" customWidth="1"/>
    <col min="3" max="3" width="18.8515625" style="0" customWidth="1"/>
    <col min="4" max="4" width="17.28125" style="2" customWidth="1"/>
    <col min="5" max="5" width="18.00390625" style="0" customWidth="1"/>
    <col min="6" max="7" width="12.421875" style="0" bestFit="1" customWidth="1"/>
    <col min="8" max="8" width="11.421875" style="0" bestFit="1" customWidth="1"/>
    <col min="9" max="9" width="11.140625" style="0" customWidth="1"/>
    <col min="10" max="10" width="14.57421875" style="0" bestFit="1" customWidth="1"/>
  </cols>
  <sheetData>
    <row r="2" ht="12.75">
      <c r="C2" s="2"/>
    </row>
    <row r="3" ht="12.75">
      <c r="C3" s="2"/>
    </row>
    <row r="4" spans="2:4" s="3" customFormat="1" ht="12.75">
      <c r="B4" s="3" t="s">
        <v>109</v>
      </c>
      <c r="C4" s="4"/>
      <c r="D4" s="4"/>
    </row>
    <row r="5" spans="3:4" s="3" customFormat="1" ht="12.75">
      <c r="C5" s="4"/>
      <c r="D5" s="4"/>
    </row>
    <row r="6" spans="2:5" s="237" customFormat="1" ht="25.5">
      <c r="B6" s="238" t="s">
        <v>107</v>
      </c>
      <c r="C6" s="239" t="s">
        <v>179</v>
      </c>
      <c r="D6" s="239" t="s">
        <v>180</v>
      </c>
      <c r="E6" s="238" t="s">
        <v>141</v>
      </c>
    </row>
    <row r="7" spans="1:5" s="6" customFormat="1" ht="12.75">
      <c r="A7" s="103">
        <v>1</v>
      </c>
      <c r="B7" s="6" t="s">
        <v>114</v>
      </c>
      <c r="C7" s="11">
        <v>379770</v>
      </c>
      <c r="D7" s="11">
        <v>379770</v>
      </c>
      <c r="E7" s="110">
        <v>180612</v>
      </c>
    </row>
    <row r="8" spans="1:5" ht="12.75">
      <c r="A8" s="102">
        <v>9</v>
      </c>
      <c r="B8" t="s">
        <v>7</v>
      </c>
      <c r="C8" s="2">
        <v>350151</v>
      </c>
      <c r="D8" s="2">
        <v>350151</v>
      </c>
      <c r="E8" s="110">
        <v>374996.16000000003</v>
      </c>
    </row>
    <row r="9" spans="1:5" ht="12.75">
      <c r="A9" s="102">
        <v>23</v>
      </c>
      <c r="B9" t="s">
        <v>70</v>
      </c>
      <c r="C9" s="2">
        <v>932312</v>
      </c>
      <c r="D9" s="2">
        <v>1150767</v>
      </c>
      <c r="E9" s="110">
        <v>1014972</v>
      </c>
    </row>
    <row r="10" spans="1:5" ht="12.75">
      <c r="A10" s="102">
        <v>5</v>
      </c>
      <c r="B10" t="s">
        <v>6</v>
      </c>
      <c r="C10" s="2">
        <v>195219</v>
      </c>
      <c r="D10" s="2">
        <v>381219</v>
      </c>
      <c r="E10" s="110">
        <v>197573</v>
      </c>
    </row>
    <row r="11" spans="1:5" ht="12.75">
      <c r="A11" s="102">
        <v>6</v>
      </c>
      <c r="B11" t="s">
        <v>8</v>
      </c>
      <c r="C11" s="2">
        <v>212187</v>
      </c>
      <c r="D11" s="2">
        <v>328137</v>
      </c>
      <c r="E11" s="110">
        <v>241200</v>
      </c>
    </row>
    <row r="12" spans="1:5" ht="12.75">
      <c r="A12" s="102">
        <v>9</v>
      </c>
      <c r="B12" t="s">
        <v>4</v>
      </c>
      <c r="C12" s="2">
        <v>316056</v>
      </c>
      <c r="D12" s="2">
        <v>381056</v>
      </c>
      <c r="E12" s="110">
        <v>458004</v>
      </c>
    </row>
    <row r="13" spans="1:5" ht="12.75">
      <c r="A13" s="102">
        <v>8</v>
      </c>
      <c r="B13" t="s">
        <v>9</v>
      </c>
      <c r="C13" s="2">
        <v>434110</v>
      </c>
      <c r="D13" s="2">
        <v>564118</v>
      </c>
      <c r="E13" s="110">
        <v>453120</v>
      </c>
    </row>
    <row r="14" spans="1:5" ht="12.75">
      <c r="A14" s="102">
        <v>1</v>
      </c>
      <c r="B14" t="s">
        <v>10</v>
      </c>
      <c r="C14" s="2">
        <v>0</v>
      </c>
      <c r="D14" s="2">
        <v>0</v>
      </c>
      <c r="E14" s="110">
        <v>0</v>
      </c>
    </row>
    <row r="15" spans="1:5" ht="12.75">
      <c r="A15" s="102">
        <v>0</v>
      </c>
      <c r="B15" t="s">
        <v>128</v>
      </c>
      <c r="C15" s="2">
        <v>0</v>
      </c>
      <c r="D15" s="2">
        <v>0</v>
      </c>
      <c r="E15" s="110">
        <v>0</v>
      </c>
    </row>
    <row r="16" spans="1:5" ht="12.75">
      <c r="A16" s="102">
        <v>1</v>
      </c>
      <c r="B16" t="s">
        <v>139</v>
      </c>
      <c r="C16" s="2">
        <v>50004</v>
      </c>
      <c r="D16" s="2">
        <v>50004</v>
      </c>
      <c r="E16" s="110">
        <v>57036</v>
      </c>
    </row>
    <row r="17" spans="1:5" ht="12.75">
      <c r="A17" s="102">
        <v>0</v>
      </c>
      <c r="B17" t="s">
        <v>0</v>
      </c>
      <c r="C17" s="2">
        <v>0</v>
      </c>
      <c r="D17" s="2">
        <v>0</v>
      </c>
      <c r="E17" s="110">
        <v>0</v>
      </c>
    </row>
    <row r="18" spans="1:5" ht="12.75">
      <c r="A18" s="106">
        <v>63</v>
      </c>
      <c r="C18" s="105">
        <v>2869809</v>
      </c>
      <c r="E18" s="173"/>
    </row>
    <row r="19" spans="1:3" ht="13.5" thickBot="1">
      <c r="A19" s="102"/>
      <c r="B19" t="s">
        <v>100</v>
      </c>
      <c r="C19" s="104">
        <v>-149091</v>
      </c>
    </row>
    <row r="20" spans="1:5" ht="13.5" thickTop="1">
      <c r="A20" s="107">
        <v>63</v>
      </c>
      <c r="B20" s="3" t="s">
        <v>110</v>
      </c>
      <c r="C20" s="108">
        <v>2720718</v>
      </c>
      <c r="D20" s="108">
        <v>3585222</v>
      </c>
      <c r="E20" s="240">
        <v>2977513.16</v>
      </c>
    </row>
    <row r="21" spans="2:5" ht="12.75">
      <c r="B21" s="3"/>
      <c r="C21" s="4"/>
      <c r="E21" s="104"/>
    </row>
    <row r="22" spans="2:3" ht="12.75">
      <c r="B22" s="3"/>
      <c r="C22" s="4"/>
    </row>
    <row r="23" spans="2:3" ht="12.75">
      <c r="B23" s="3" t="s">
        <v>98</v>
      </c>
      <c r="C23" s="4"/>
    </row>
    <row r="24" spans="2:3" ht="12.75">
      <c r="B24" s="6" t="s">
        <v>99</v>
      </c>
      <c r="C24" s="11">
        <v>2977513.16</v>
      </c>
    </row>
    <row r="25" spans="2:4" s="6" customFormat="1" ht="12.75">
      <c r="B25" s="6" t="s">
        <v>181</v>
      </c>
      <c r="C25" s="11">
        <v>756800</v>
      </c>
      <c r="D25" s="11"/>
    </row>
    <row r="26" spans="2:4" s="6" customFormat="1" ht="12.75">
      <c r="B26" s="6" t="s">
        <v>182</v>
      </c>
      <c r="C26" s="11">
        <v>0</v>
      </c>
      <c r="D26" s="11"/>
    </row>
    <row r="27" spans="2:4" s="6" customFormat="1" ht="12.75">
      <c r="B27" s="6" t="s">
        <v>183</v>
      </c>
      <c r="C27" s="11">
        <v>0</v>
      </c>
      <c r="D27" s="11"/>
    </row>
    <row r="28" spans="2:4" s="6" customFormat="1" ht="12.75">
      <c r="B28" s="6" t="s">
        <v>184</v>
      </c>
      <c r="C28" s="11">
        <v>0</v>
      </c>
      <c r="D28" s="11"/>
    </row>
    <row r="29" spans="2:4" s="6" customFormat="1" ht="12.75">
      <c r="B29" s="6" t="s">
        <v>185</v>
      </c>
      <c r="C29" s="11">
        <v>0</v>
      </c>
      <c r="D29" s="11"/>
    </row>
    <row r="30" spans="2:4" s="6" customFormat="1" ht="12.75">
      <c r="B30" s="6" t="s">
        <v>186</v>
      </c>
      <c r="C30" s="11">
        <v>0</v>
      </c>
      <c r="D30" s="11"/>
    </row>
    <row r="31" spans="2:4" s="6" customFormat="1" ht="12.75">
      <c r="B31" s="6" t="s">
        <v>187</v>
      </c>
      <c r="C31" s="11">
        <v>-149091</v>
      </c>
      <c r="D31" s="11"/>
    </row>
    <row r="32" spans="2:3" ht="12.75">
      <c r="B32" s="3" t="s">
        <v>101</v>
      </c>
      <c r="C32" s="87">
        <v>3585222.16</v>
      </c>
    </row>
    <row r="33" spans="2:3" ht="12.75">
      <c r="B33" s="6"/>
      <c r="C33" s="11"/>
    </row>
    <row r="34" spans="3:4" s="6" customFormat="1" ht="12.75">
      <c r="C34" s="11"/>
      <c r="D34" s="11"/>
    </row>
    <row r="35" spans="2:4" s="3" customFormat="1" ht="12.75">
      <c r="B35" s="3" t="s">
        <v>111</v>
      </c>
      <c r="C35" s="4">
        <v>0.1600000001490116</v>
      </c>
      <c r="D35" s="4"/>
    </row>
    <row r="36" spans="3:4" s="3" customFormat="1" ht="12.75">
      <c r="C36" s="4"/>
      <c r="D36" s="4"/>
    </row>
    <row r="39" ht="12.75">
      <c r="C39" s="2"/>
    </row>
    <row r="40" ht="12.75">
      <c r="C40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  <headerFooter alignWithMargins="0">
    <oddFooter>&amp;C&amp;T 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2" max="2" width="28.421875" style="0" customWidth="1"/>
    <col min="3" max="3" width="14.00390625" style="0" customWidth="1"/>
    <col min="4" max="4" width="3.140625" style="0" customWidth="1"/>
    <col min="6" max="6" width="11.28125" style="0" bestFit="1" customWidth="1"/>
    <col min="7" max="7" width="18.28125" style="0" customWidth="1"/>
  </cols>
  <sheetData>
    <row r="4" spans="2:4" ht="12.75">
      <c r="B4" s="30" t="s">
        <v>112</v>
      </c>
      <c r="C4" s="27"/>
      <c r="D4" s="23"/>
    </row>
    <row r="5" spans="2:4" ht="12.75">
      <c r="B5" s="30"/>
      <c r="C5" s="27"/>
      <c r="D5" s="23"/>
    </row>
    <row r="6" spans="2:4" ht="12.75">
      <c r="B6" s="31"/>
      <c r="C6" s="27"/>
      <c r="D6" s="23"/>
    </row>
    <row r="7" spans="2:4" s="3" customFormat="1" ht="12.75">
      <c r="B7" s="30" t="s">
        <v>560</v>
      </c>
      <c r="C7" s="22"/>
      <c r="D7" s="21"/>
    </row>
    <row r="8" spans="2:4" ht="12.75">
      <c r="B8" s="31"/>
      <c r="C8" s="27"/>
      <c r="D8" s="23"/>
    </row>
    <row r="9" spans="2:7" s="3" customFormat="1" ht="13.5" thickBot="1">
      <c r="B9" s="419" t="s">
        <v>113</v>
      </c>
      <c r="C9" s="420" t="s">
        <v>29</v>
      </c>
      <c r="D9" s="74" t="s">
        <v>82</v>
      </c>
      <c r="E9" s="74"/>
      <c r="F9" s="241" t="s">
        <v>16</v>
      </c>
      <c r="G9" s="74" t="s">
        <v>539</v>
      </c>
    </row>
    <row r="10" ht="13.5" thickTop="1"/>
    <row r="11" spans="2:7" s="3" customFormat="1" ht="12.75">
      <c r="B11" s="32" t="s">
        <v>447</v>
      </c>
      <c r="C11" s="61" t="s">
        <v>446</v>
      </c>
      <c r="D11" s="28">
        <v>0</v>
      </c>
      <c r="E11" s="6"/>
      <c r="F11" s="417">
        <v>188004</v>
      </c>
      <c r="G11" s="6" t="s">
        <v>590</v>
      </c>
    </row>
    <row r="12" spans="1:8" ht="12.75">
      <c r="A12" s="416">
        <v>1</v>
      </c>
      <c r="B12" s="32" t="s">
        <v>506</v>
      </c>
      <c r="C12" s="29" t="s">
        <v>198</v>
      </c>
      <c r="D12" s="23">
        <v>0</v>
      </c>
      <c r="E12" t="s">
        <v>507</v>
      </c>
      <c r="F12" s="412">
        <v>150516</v>
      </c>
      <c r="G12" s="6" t="s">
        <v>591</v>
      </c>
      <c r="H12" s="503"/>
    </row>
    <row r="13" spans="2:6" ht="12.75">
      <c r="B13" s="30" t="s">
        <v>537</v>
      </c>
      <c r="C13" s="418">
        <v>338520</v>
      </c>
      <c r="D13" s="23"/>
      <c r="F13" s="412"/>
    </row>
    <row r="14" spans="2:4" ht="12.75">
      <c r="B14" s="31"/>
      <c r="C14" s="27"/>
      <c r="D14" s="23"/>
    </row>
    <row r="15" spans="2:4" s="3" customFormat="1" ht="13.5" customHeight="1">
      <c r="B15" s="30" t="s">
        <v>83</v>
      </c>
      <c r="C15" s="22"/>
      <c r="D15" s="21"/>
    </row>
    <row r="16" spans="2:7" s="3" customFormat="1" ht="12.75">
      <c r="B16" s="32" t="s">
        <v>175</v>
      </c>
      <c r="C16" s="61" t="s">
        <v>192</v>
      </c>
      <c r="D16" s="28">
        <v>0</v>
      </c>
      <c r="E16" s="6" t="s">
        <v>191</v>
      </c>
      <c r="F16" s="417">
        <v>41250</v>
      </c>
      <c r="G16" s="6" t="s">
        <v>538</v>
      </c>
    </row>
    <row r="17" spans="2:4" s="3" customFormat="1" ht="12.75">
      <c r="B17" s="30" t="s">
        <v>2</v>
      </c>
      <c r="C17" s="22">
        <v>41250</v>
      </c>
      <c r="D17" s="21"/>
    </row>
    <row r="18" spans="2:4" s="3" customFormat="1" ht="12.75">
      <c r="B18" s="30"/>
      <c r="C18" s="22"/>
      <c r="D18" s="21"/>
    </row>
    <row r="19" spans="2:4" ht="12.75">
      <c r="B19" s="30" t="s">
        <v>85</v>
      </c>
      <c r="C19" s="22">
        <v>379770</v>
      </c>
      <c r="D19" s="23"/>
    </row>
    <row r="20" spans="2:4" ht="12.75">
      <c r="B20" s="30"/>
      <c r="C20" s="22"/>
      <c r="D20" s="23"/>
    </row>
    <row r="21" spans="2:7" s="3" customFormat="1" ht="12.75">
      <c r="B21" s="30" t="s">
        <v>96</v>
      </c>
      <c r="C21" s="22">
        <v>28131</v>
      </c>
      <c r="D21" s="21"/>
      <c r="G21" s="6" t="s">
        <v>558</v>
      </c>
    </row>
    <row r="22" spans="2:4" ht="12.75">
      <c r="B22" s="31"/>
      <c r="C22" s="27"/>
      <c r="D22" s="23"/>
    </row>
    <row r="23" spans="2:7" ht="12.75">
      <c r="B23" s="30" t="s">
        <v>86</v>
      </c>
      <c r="C23" s="22">
        <v>180612</v>
      </c>
      <c r="D23" s="23"/>
      <c r="G23" s="6" t="s">
        <v>559</v>
      </c>
    </row>
    <row r="26" spans="1:10" ht="12.75">
      <c r="A26" s="435"/>
      <c r="B26" s="447" t="s">
        <v>550</v>
      </c>
      <c r="C26" s="435"/>
      <c r="D26" s="435"/>
      <c r="E26" s="435"/>
      <c r="F26" s="435"/>
      <c r="G26" s="435"/>
      <c r="H26" s="435"/>
      <c r="I26" s="435"/>
      <c r="J26" s="93"/>
    </row>
    <row r="27" spans="1:10" ht="12.75">
      <c r="A27" s="435"/>
      <c r="B27" s="436" t="s">
        <v>475</v>
      </c>
      <c r="C27" s="436" t="s">
        <v>473</v>
      </c>
      <c r="D27" s="470"/>
      <c r="E27" s="438" t="s">
        <v>476</v>
      </c>
      <c r="F27" s="487">
        <v>80000</v>
      </c>
      <c r="G27" s="439" t="s">
        <v>585</v>
      </c>
      <c r="H27" s="438" t="s">
        <v>474</v>
      </c>
      <c r="I27" s="477"/>
      <c r="J27" s="169"/>
    </row>
    <row r="28" spans="2:10" ht="12.75">
      <c r="B28" s="6"/>
      <c r="J28" s="93"/>
    </row>
    <row r="30" ht="12.75">
      <c r="B30" s="6" t="s">
        <v>158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4"/>
  <sheetViews>
    <sheetView zoomScalePageLayoutView="0" workbookViewId="0" topLeftCell="A10">
      <selection activeCell="A10" sqref="A1:IV65536"/>
    </sheetView>
  </sheetViews>
  <sheetFormatPr defaultColWidth="9.140625" defaultRowHeight="12.75"/>
  <cols>
    <col min="2" max="2" width="19.8515625" style="7" customWidth="1"/>
    <col min="3" max="3" width="18.28125" style="2" customWidth="1"/>
    <col min="4" max="4" width="2.28125" style="0" customWidth="1"/>
    <col min="7" max="7" width="10.8515625" style="0" customWidth="1"/>
    <col min="8" max="8" width="25.7109375" style="0" customWidth="1"/>
  </cols>
  <sheetData>
    <row r="3" spans="2:4" ht="12.75">
      <c r="B3" s="30" t="s">
        <v>22</v>
      </c>
      <c r="C3" s="27"/>
      <c r="D3" s="23"/>
    </row>
    <row r="4" spans="2:4" ht="12.75">
      <c r="B4" s="30"/>
      <c r="C4" s="27"/>
      <c r="D4" s="23"/>
    </row>
    <row r="5" spans="2:4" ht="12.75">
      <c r="B5" s="31"/>
      <c r="C5" s="27"/>
      <c r="D5" s="23"/>
    </row>
    <row r="6" spans="2:4" s="3" customFormat="1" ht="12.75">
      <c r="B6" s="30" t="s">
        <v>529</v>
      </c>
      <c r="C6" s="22"/>
      <c r="D6" s="21"/>
    </row>
    <row r="7" spans="2:4" ht="12.75">
      <c r="B7" s="31"/>
      <c r="C7" s="27"/>
      <c r="D7" s="23"/>
    </row>
    <row r="8" spans="2:8" s="3" customFormat="1" ht="13.5" thickBot="1">
      <c r="B8" s="419" t="s">
        <v>14</v>
      </c>
      <c r="C8" s="420" t="s">
        <v>29</v>
      </c>
      <c r="D8" s="74" t="s">
        <v>82</v>
      </c>
      <c r="E8" s="74"/>
      <c r="F8" s="74"/>
      <c r="G8" s="241" t="s">
        <v>16</v>
      </c>
      <c r="H8" s="74" t="s">
        <v>540</v>
      </c>
    </row>
    <row r="9" spans="2:8" ht="13.5" thickTop="1">
      <c r="B9" s="59" t="s">
        <v>207</v>
      </c>
      <c r="C9" s="45" t="s">
        <v>205</v>
      </c>
      <c r="D9" s="83">
        <v>0</v>
      </c>
      <c r="E9" s="59" t="s">
        <v>229</v>
      </c>
      <c r="F9" s="82"/>
      <c r="G9" s="27">
        <v>15000</v>
      </c>
      <c r="H9" s="150"/>
    </row>
    <row r="10" spans="2:7" s="6" customFormat="1" ht="12.75">
      <c r="B10" s="23" t="s">
        <v>199</v>
      </c>
      <c r="C10" s="28" t="s">
        <v>165</v>
      </c>
      <c r="D10" s="24">
        <v>0</v>
      </c>
      <c r="E10" s="23" t="s">
        <v>227</v>
      </c>
      <c r="F10" s="27">
        <v>70000</v>
      </c>
      <c r="G10" s="160">
        <v>62300</v>
      </c>
    </row>
    <row r="11" spans="2:7" s="6" customFormat="1" ht="12.75">
      <c r="B11" s="59" t="s">
        <v>213</v>
      </c>
      <c r="C11" s="45" t="s">
        <v>205</v>
      </c>
      <c r="D11" s="83">
        <v>0</v>
      </c>
      <c r="E11" s="59" t="s">
        <v>214</v>
      </c>
      <c r="F11" s="82">
        <v>70000</v>
      </c>
      <c r="G11" s="150">
        <v>62300</v>
      </c>
    </row>
    <row r="12" spans="1:7" ht="12.75">
      <c r="A12" s="62"/>
      <c r="B12" s="59" t="s">
        <v>207</v>
      </c>
      <c r="C12" s="45" t="s">
        <v>205</v>
      </c>
      <c r="D12" s="83">
        <v>0</v>
      </c>
      <c r="E12" s="59" t="s">
        <v>519</v>
      </c>
      <c r="F12" s="82">
        <v>54000</v>
      </c>
      <c r="G12" s="150">
        <v>48060</v>
      </c>
    </row>
    <row r="13" spans="2:8" ht="12.75">
      <c r="B13" s="59" t="s">
        <v>207</v>
      </c>
      <c r="C13" s="45" t="s">
        <v>208</v>
      </c>
      <c r="D13" s="83">
        <v>1</v>
      </c>
      <c r="E13" s="45" t="s">
        <v>481</v>
      </c>
      <c r="F13" s="82"/>
      <c r="G13" s="27">
        <v>19580</v>
      </c>
      <c r="H13" s="27"/>
    </row>
    <row r="14" spans="2:7" ht="12.75">
      <c r="B14" s="59" t="s">
        <v>209</v>
      </c>
      <c r="C14" s="45" t="s">
        <v>205</v>
      </c>
      <c r="D14" s="83">
        <v>2</v>
      </c>
      <c r="E14" s="59" t="s">
        <v>220</v>
      </c>
      <c r="F14" s="82">
        <v>70000</v>
      </c>
      <c r="G14" s="27">
        <v>62300</v>
      </c>
    </row>
    <row r="15" spans="2:7" s="3" customFormat="1" ht="12.75">
      <c r="B15" s="59" t="s">
        <v>167</v>
      </c>
      <c r="C15" s="45" t="s">
        <v>205</v>
      </c>
      <c r="D15" s="83">
        <v>3</v>
      </c>
      <c r="E15" s="59" t="s">
        <v>210</v>
      </c>
      <c r="F15" s="82">
        <v>65000</v>
      </c>
      <c r="G15" s="27">
        <v>57850</v>
      </c>
    </row>
    <row r="16" spans="2:7" s="3" customFormat="1" ht="12.75">
      <c r="B16" s="59"/>
      <c r="C16" s="59"/>
      <c r="D16" s="59"/>
      <c r="F16" s="82"/>
      <c r="G16" s="27"/>
    </row>
    <row r="17" spans="2:4" s="3" customFormat="1" ht="12.75">
      <c r="B17" s="30" t="s">
        <v>2</v>
      </c>
      <c r="C17" s="22">
        <v>327390</v>
      </c>
      <c r="D17" s="28"/>
    </row>
    <row r="18" spans="2:4" s="3" customFormat="1" ht="12.75">
      <c r="B18" s="30"/>
      <c r="C18" s="22"/>
      <c r="D18" s="28"/>
    </row>
    <row r="19" spans="2:4" s="3" customFormat="1" ht="13.5" customHeight="1">
      <c r="B19" s="30" t="s">
        <v>83</v>
      </c>
      <c r="C19" s="22"/>
      <c r="D19" s="21"/>
    </row>
    <row r="20" spans="2:8" s="6" customFormat="1" ht="12.75">
      <c r="B20" s="59" t="s">
        <v>204</v>
      </c>
      <c r="C20" s="45" t="s">
        <v>205</v>
      </c>
      <c r="D20" s="24">
        <v>0</v>
      </c>
      <c r="E20" s="59" t="s">
        <v>226</v>
      </c>
      <c r="F20" s="27"/>
      <c r="G20" s="27">
        <v>10636</v>
      </c>
      <c r="H20" s="160"/>
    </row>
    <row r="21" spans="2:8" s="6" customFormat="1" ht="12.75">
      <c r="B21" s="59" t="s">
        <v>211</v>
      </c>
      <c r="C21" s="45" t="s">
        <v>205</v>
      </c>
      <c r="D21" s="83">
        <v>0</v>
      </c>
      <c r="E21" s="59" t="s">
        <v>225</v>
      </c>
      <c r="F21" s="82"/>
      <c r="G21" s="27">
        <v>7125</v>
      </c>
      <c r="H21" s="160"/>
    </row>
    <row r="22" spans="2:8" s="6" customFormat="1" ht="12.75">
      <c r="B22" s="59" t="s">
        <v>167</v>
      </c>
      <c r="C22" s="45" t="s">
        <v>205</v>
      </c>
      <c r="D22" s="83">
        <v>0</v>
      </c>
      <c r="E22" s="59" t="s">
        <v>228</v>
      </c>
      <c r="F22" s="82"/>
      <c r="G22" s="27">
        <v>5000</v>
      </c>
      <c r="H22" s="160"/>
    </row>
    <row r="23" spans="2:7" s="3" customFormat="1" ht="12.75">
      <c r="B23" s="32" t="s">
        <v>158</v>
      </c>
      <c r="C23" s="61" t="s">
        <v>158</v>
      </c>
      <c r="D23" s="28" t="s">
        <v>158</v>
      </c>
      <c r="E23" s="6" t="s">
        <v>158</v>
      </c>
      <c r="F23" s="417" t="s">
        <v>158</v>
      </c>
      <c r="G23" s="6" t="s">
        <v>158</v>
      </c>
    </row>
    <row r="24" spans="2:4" s="3" customFormat="1" ht="12.75">
      <c r="B24" s="30" t="s">
        <v>2</v>
      </c>
      <c r="C24" s="22">
        <v>22761</v>
      </c>
      <c r="D24" s="21"/>
    </row>
    <row r="25" spans="2:4" s="3" customFormat="1" ht="12.75">
      <c r="B25" s="30"/>
      <c r="C25" s="22"/>
      <c r="D25" s="28"/>
    </row>
    <row r="26" spans="2:4" ht="12.75">
      <c r="B26" s="30" t="s">
        <v>85</v>
      </c>
      <c r="C26" s="22">
        <v>350151</v>
      </c>
      <c r="D26" s="23"/>
    </row>
    <row r="27" spans="2:4" ht="12.75">
      <c r="B27" s="30"/>
      <c r="C27" s="22"/>
      <c r="D27" s="23"/>
    </row>
    <row r="28" spans="2:8" s="3" customFormat="1" ht="12.75">
      <c r="B28" s="30" t="s">
        <v>96</v>
      </c>
      <c r="C28" s="22">
        <v>0</v>
      </c>
      <c r="D28" s="21"/>
      <c r="H28" s="6" t="s">
        <v>535</v>
      </c>
    </row>
    <row r="29" spans="2:4" ht="12.75">
      <c r="B29" s="31"/>
      <c r="C29" s="27"/>
      <c r="D29" s="23"/>
    </row>
    <row r="30" spans="2:8" ht="12.75">
      <c r="B30" s="30" t="s">
        <v>86</v>
      </c>
      <c r="C30" s="22">
        <v>374996.16000000003</v>
      </c>
      <c r="D30" s="23"/>
      <c r="H30" s="6" t="s">
        <v>536</v>
      </c>
    </row>
    <row r="31" spans="2:4" ht="12.75">
      <c r="B31" s="31"/>
      <c r="C31" s="46"/>
      <c r="D31" s="23"/>
    </row>
    <row r="32" spans="2:8" ht="12.75">
      <c r="B32" s="151" t="s">
        <v>174</v>
      </c>
      <c r="C32" s="421">
        <v>-24845.160000000033</v>
      </c>
      <c r="H32" s="6" t="s">
        <v>541</v>
      </c>
    </row>
    <row r="34" spans="1:9" ht="12.75">
      <c r="A34" s="435"/>
      <c r="B34" s="447" t="s">
        <v>550</v>
      </c>
      <c r="C34" s="448"/>
      <c r="D34" s="447"/>
      <c r="E34" s="447"/>
      <c r="F34" s="435"/>
      <c r="G34" s="435"/>
      <c r="H34" s="435"/>
      <c r="I34" s="435"/>
    </row>
    <row r="35" spans="1:9" ht="12.75">
      <c r="A35" s="435"/>
      <c r="B35" s="436" t="s">
        <v>269</v>
      </c>
      <c r="C35" s="436" t="s">
        <v>233</v>
      </c>
      <c r="D35" s="437">
        <v>1</v>
      </c>
      <c r="E35" s="438" t="s">
        <v>234</v>
      </c>
      <c r="F35" s="439"/>
      <c r="G35" s="440">
        <v>160000</v>
      </c>
      <c r="H35" s="441" t="s">
        <v>584</v>
      </c>
      <c r="I35" s="435"/>
    </row>
    <row r="36" spans="2:8" ht="12.75">
      <c r="B36" s="45"/>
      <c r="C36" s="45"/>
      <c r="D36" s="99"/>
      <c r="E36" s="172"/>
      <c r="F36" s="97"/>
      <c r="G36" s="430"/>
      <c r="H36" s="162"/>
    </row>
    <row r="37" spans="1:9" ht="12.75">
      <c r="A37" s="431"/>
      <c r="B37" s="449" t="s">
        <v>551</v>
      </c>
      <c r="C37" s="450"/>
      <c r="D37" s="431"/>
      <c r="E37" s="431"/>
      <c r="F37" s="431"/>
      <c r="G37" s="431"/>
      <c r="H37" s="431"/>
      <c r="I37" s="431"/>
    </row>
    <row r="38" spans="1:10" ht="12.75">
      <c r="A38" s="431"/>
      <c r="B38" s="442" t="s">
        <v>211</v>
      </c>
      <c r="C38" s="442" t="s">
        <v>235</v>
      </c>
      <c r="D38" s="443">
        <v>2</v>
      </c>
      <c r="E38" s="432" t="s">
        <v>243</v>
      </c>
      <c r="F38" s="444"/>
      <c r="G38" s="444">
        <v>140000</v>
      </c>
      <c r="H38" s="431" t="s">
        <v>561</v>
      </c>
      <c r="I38" s="445" t="s">
        <v>236</v>
      </c>
      <c r="J38" s="172"/>
    </row>
    <row r="39" spans="2:8" ht="12.75">
      <c r="B39" s="462"/>
      <c r="C39" s="463"/>
      <c r="D39" s="93"/>
      <c r="E39" s="93"/>
      <c r="F39" s="93"/>
      <c r="G39" s="93"/>
      <c r="H39" s="93"/>
    </row>
    <row r="41" ht="12.75">
      <c r="H41" s="3" t="s">
        <v>573</v>
      </c>
    </row>
    <row r="42" spans="3:9" ht="12.75">
      <c r="C42" s="2" t="s">
        <v>600</v>
      </c>
      <c r="H42" s="498">
        <v>-24845</v>
      </c>
      <c r="I42" t="s">
        <v>576</v>
      </c>
    </row>
    <row r="43" spans="3:9" ht="13.5" thickBot="1">
      <c r="C43" s="2" t="s">
        <v>598</v>
      </c>
      <c r="H43" s="505">
        <v>20000</v>
      </c>
      <c r="I43" t="s">
        <v>583</v>
      </c>
    </row>
    <row r="44" spans="8:9" ht="13.5" thickTop="1">
      <c r="H44" s="498">
        <v>-4845</v>
      </c>
      <c r="I44" s="6" t="s">
        <v>572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Footer>&amp;C&amp;T 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9"/>
  <sheetViews>
    <sheetView zoomScalePageLayoutView="0" workbookViewId="0" topLeftCell="A42">
      <selection activeCell="E54" sqref="E54"/>
    </sheetView>
  </sheetViews>
  <sheetFormatPr defaultColWidth="9.140625" defaultRowHeight="12.75"/>
  <cols>
    <col min="2" max="2" width="18.7109375" style="38" customWidth="1"/>
    <col min="3" max="3" width="17.00390625" style="0" customWidth="1"/>
    <col min="4" max="4" width="3.28125" style="0" customWidth="1"/>
    <col min="5" max="5" width="15.421875" style="0" customWidth="1"/>
    <col min="6" max="6" width="10.28125" style="0" bestFit="1" customWidth="1"/>
    <col min="7" max="7" width="36.57421875" style="0" customWidth="1"/>
  </cols>
  <sheetData>
    <row r="2" ht="12.75">
      <c r="B2" s="34"/>
    </row>
    <row r="3" spans="2:6" ht="12.75">
      <c r="B3" s="35" t="s">
        <v>88</v>
      </c>
      <c r="C3" s="23"/>
      <c r="D3" s="23"/>
      <c r="E3" s="23"/>
      <c r="F3" s="23"/>
    </row>
    <row r="4" spans="2:6" ht="12.75">
      <c r="B4" s="33"/>
      <c r="C4" s="23"/>
      <c r="D4" s="23"/>
      <c r="E4" s="23"/>
      <c r="F4" s="23"/>
    </row>
    <row r="5" spans="2:6" ht="12.75">
      <c r="B5" s="33"/>
      <c r="C5" s="23"/>
      <c r="D5" s="23"/>
      <c r="E5" s="23"/>
      <c r="F5" s="23"/>
    </row>
    <row r="6" spans="2:6" ht="12.75">
      <c r="B6" s="35" t="s">
        <v>529</v>
      </c>
      <c r="C6" s="22"/>
      <c r="D6" s="21"/>
      <c r="E6" s="23"/>
      <c r="F6" s="23"/>
    </row>
    <row r="7" spans="2:6" ht="12.75">
      <c r="B7" s="33"/>
      <c r="C7" s="27"/>
      <c r="D7" s="23"/>
      <c r="E7" s="23"/>
      <c r="F7" s="23"/>
    </row>
    <row r="8" spans="2:7" ht="13.5" thickBot="1">
      <c r="B8" s="415" t="s">
        <v>14</v>
      </c>
      <c r="C8" s="71" t="s">
        <v>29</v>
      </c>
      <c r="D8" s="74" t="s">
        <v>82</v>
      </c>
      <c r="E8" s="75"/>
      <c r="F8" s="241" t="s">
        <v>16</v>
      </c>
      <c r="G8" s="74" t="s">
        <v>539</v>
      </c>
    </row>
    <row r="9" ht="13.5" thickTop="1"/>
    <row r="11" spans="2:6" ht="12.75">
      <c r="B11" s="59" t="s">
        <v>196</v>
      </c>
      <c r="C11" s="59" t="s">
        <v>165</v>
      </c>
      <c r="D11" s="59">
        <v>0</v>
      </c>
      <c r="E11" s="23" t="s">
        <v>672</v>
      </c>
      <c r="F11" s="411">
        <v>37500</v>
      </c>
    </row>
    <row r="12" spans="2:6" ht="12.75">
      <c r="B12" s="59" t="s">
        <v>196</v>
      </c>
      <c r="C12" s="59" t="s">
        <v>165</v>
      </c>
      <c r="D12" s="59">
        <v>0</v>
      </c>
      <c r="E12" s="23" t="s">
        <v>673</v>
      </c>
      <c r="F12" s="411">
        <v>10000</v>
      </c>
    </row>
    <row r="13" spans="2:6" ht="12.75">
      <c r="B13" s="59" t="s">
        <v>246</v>
      </c>
      <c r="C13" s="59" t="s">
        <v>165</v>
      </c>
      <c r="D13" s="59">
        <v>0</v>
      </c>
      <c r="E13" s="23" t="s">
        <v>674</v>
      </c>
      <c r="F13" s="411">
        <v>37500</v>
      </c>
    </row>
    <row r="14" spans="2:6" ht="12.75">
      <c r="B14" s="59" t="s">
        <v>484</v>
      </c>
      <c r="C14" s="59" t="s">
        <v>252</v>
      </c>
      <c r="D14" s="59">
        <v>0</v>
      </c>
      <c r="E14" s="23" t="s">
        <v>675</v>
      </c>
      <c r="F14" s="411">
        <v>56000</v>
      </c>
    </row>
    <row r="15" spans="2:6" ht="12.75">
      <c r="B15" s="59" t="s">
        <v>166</v>
      </c>
      <c r="C15" s="59" t="s">
        <v>165</v>
      </c>
      <c r="D15" s="59">
        <v>0</v>
      </c>
      <c r="E15" s="23" t="s">
        <v>676</v>
      </c>
      <c r="F15" s="411">
        <v>35000</v>
      </c>
    </row>
    <row r="16" spans="2:6" ht="12.75">
      <c r="B16" s="59" t="s">
        <v>247</v>
      </c>
      <c r="C16" s="59" t="s">
        <v>165</v>
      </c>
      <c r="D16" s="59">
        <v>0</v>
      </c>
      <c r="E16" s="23" t="s">
        <v>677</v>
      </c>
      <c r="F16" s="411">
        <v>25000</v>
      </c>
    </row>
    <row r="17" spans="2:6" ht="12.75">
      <c r="B17" s="59" t="s">
        <v>248</v>
      </c>
      <c r="C17" s="59" t="s">
        <v>165</v>
      </c>
      <c r="D17" s="59">
        <v>0</v>
      </c>
      <c r="E17" s="23" t="s">
        <v>678</v>
      </c>
      <c r="F17" s="411">
        <v>27500</v>
      </c>
    </row>
    <row r="18" spans="2:6" ht="12.75">
      <c r="B18" s="59" t="s">
        <v>249</v>
      </c>
      <c r="C18" s="59" t="s">
        <v>261</v>
      </c>
      <c r="D18" s="59">
        <v>0</v>
      </c>
      <c r="E18" s="23" t="s">
        <v>645</v>
      </c>
      <c r="F18" s="411">
        <v>15000</v>
      </c>
    </row>
    <row r="19" spans="2:6" ht="12.75">
      <c r="B19" s="59" t="s">
        <v>251</v>
      </c>
      <c r="C19" s="59" t="s">
        <v>165</v>
      </c>
      <c r="D19" s="59">
        <v>0</v>
      </c>
      <c r="E19" s="59" t="s">
        <v>646</v>
      </c>
      <c r="F19" s="411">
        <v>30000</v>
      </c>
    </row>
    <row r="20" spans="1:6" ht="12.75">
      <c r="A20" s="149" t="s">
        <v>158</v>
      </c>
      <c r="B20" s="36" t="s">
        <v>172</v>
      </c>
      <c r="C20" s="29" t="s">
        <v>165</v>
      </c>
      <c r="D20" s="23">
        <v>1</v>
      </c>
      <c r="E20" s="23" t="s">
        <v>264</v>
      </c>
      <c r="F20" s="411">
        <v>53000</v>
      </c>
    </row>
    <row r="21" spans="2:6" ht="12.75">
      <c r="B21" s="36" t="s">
        <v>201</v>
      </c>
      <c r="C21" s="29" t="s">
        <v>165</v>
      </c>
      <c r="D21" s="21">
        <v>5</v>
      </c>
      <c r="E21" s="23" t="s">
        <v>530</v>
      </c>
      <c r="F21" s="411">
        <v>63000</v>
      </c>
    </row>
    <row r="22" spans="2:6" ht="12.75">
      <c r="B22" s="36" t="s">
        <v>157</v>
      </c>
      <c r="C22" s="29" t="s">
        <v>165</v>
      </c>
      <c r="D22" s="21">
        <v>6</v>
      </c>
      <c r="E22" s="23" t="s">
        <v>274</v>
      </c>
      <c r="F22" s="411">
        <v>61139</v>
      </c>
    </row>
    <row r="23" spans="2:6" ht="12.75">
      <c r="B23" s="33" t="s">
        <v>279</v>
      </c>
      <c r="C23" s="23" t="s">
        <v>165</v>
      </c>
      <c r="D23" s="23">
        <v>7</v>
      </c>
      <c r="E23" s="23" t="s">
        <v>280</v>
      </c>
      <c r="F23" s="411">
        <v>49406</v>
      </c>
    </row>
    <row r="24" spans="2:6" ht="12.75">
      <c r="B24" s="60" t="s">
        <v>168</v>
      </c>
      <c r="C24" s="59" t="s">
        <v>165</v>
      </c>
      <c r="D24" s="59">
        <v>10</v>
      </c>
      <c r="E24" s="23" t="s">
        <v>679</v>
      </c>
      <c r="F24" s="411">
        <v>49695</v>
      </c>
    </row>
    <row r="25" spans="2:6" ht="12.75">
      <c r="B25" s="60" t="s">
        <v>289</v>
      </c>
      <c r="C25" s="59" t="s">
        <v>165</v>
      </c>
      <c r="D25" s="59">
        <v>11</v>
      </c>
      <c r="E25" s="23" t="s">
        <v>287</v>
      </c>
      <c r="F25" s="411">
        <v>62533</v>
      </c>
    </row>
    <row r="26" spans="2:6" ht="12.75">
      <c r="B26" s="60" t="s">
        <v>202</v>
      </c>
      <c r="C26" s="59" t="s">
        <v>165</v>
      </c>
      <c r="D26" s="59">
        <v>12</v>
      </c>
      <c r="E26" s="23" t="s">
        <v>680</v>
      </c>
      <c r="F26" s="411">
        <v>55902</v>
      </c>
    </row>
    <row r="27" spans="2:6" ht="12.75">
      <c r="B27" s="60" t="s">
        <v>166</v>
      </c>
      <c r="C27" s="27" t="s">
        <v>165</v>
      </c>
      <c r="D27" s="23">
        <v>14</v>
      </c>
      <c r="E27" s="23" t="s">
        <v>681</v>
      </c>
      <c r="F27" s="411">
        <v>57541</v>
      </c>
    </row>
    <row r="28" ht="12.75">
      <c r="F28" s="412"/>
    </row>
    <row r="29" spans="2:6" ht="12.75">
      <c r="B29" s="60"/>
      <c r="C29" s="27"/>
      <c r="D29" s="23"/>
      <c r="E29" s="23"/>
      <c r="F29" s="23"/>
    </row>
    <row r="30" spans="2:6" ht="12.75">
      <c r="B30" s="35" t="s">
        <v>2</v>
      </c>
      <c r="C30" s="22">
        <v>725716</v>
      </c>
      <c r="D30" s="21"/>
      <c r="E30" s="23"/>
      <c r="F30" s="23"/>
    </row>
    <row r="31" spans="2:5" ht="12.75">
      <c r="B31" s="35" t="s">
        <v>83</v>
      </c>
      <c r="C31" s="22"/>
      <c r="D31" s="21"/>
      <c r="E31" s="2"/>
    </row>
    <row r="32" spans="2:6" ht="12.75">
      <c r="B32" s="59" t="s">
        <v>172</v>
      </c>
      <c r="C32" s="59" t="s">
        <v>165</v>
      </c>
      <c r="D32" s="59">
        <v>0</v>
      </c>
      <c r="E32" s="59" t="s">
        <v>634</v>
      </c>
      <c r="F32" s="411">
        <v>13936</v>
      </c>
    </row>
    <row r="33" spans="2:6" ht="12.75">
      <c r="B33" s="59" t="s">
        <v>172</v>
      </c>
      <c r="C33" s="59" t="s">
        <v>165</v>
      </c>
      <c r="D33" s="59">
        <v>0</v>
      </c>
      <c r="E33" s="59" t="s">
        <v>634</v>
      </c>
      <c r="F33" s="411">
        <v>13936</v>
      </c>
    </row>
    <row r="34" spans="2:6" ht="12.75">
      <c r="B34" s="59" t="s">
        <v>246</v>
      </c>
      <c r="C34" s="59" t="s">
        <v>165</v>
      </c>
      <c r="D34" s="59">
        <v>0</v>
      </c>
      <c r="E34" s="59" t="s">
        <v>682</v>
      </c>
      <c r="F34" s="411">
        <v>10500</v>
      </c>
    </row>
    <row r="35" spans="2:6" ht="12.75">
      <c r="B35" s="59" t="s">
        <v>168</v>
      </c>
      <c r="C35" s="59" t="s">
        <v>165</v>
      </c>
      <c r="D35" s="59">
        <v>0</v>
      </c>
      <c r="E35" s="23" t="s">
        <v>683</v>
      </c>
      <c r="F35" s="411">
        <v>35000</v>
      </c>
    </row>
    <row r="36" spans="2:6" ht="12.75">
      <c r="B36" s="59" t="s">
        <v>202</v>
      </c>
      <c r="C36" s="59" t="s">
        <v>253</v>
      </c>
      <c r="D36" s="59">
        <v>0</v>
      </c>
      <c r="E36" s="59" t="s">
        <v>684</v>
      </c>
      <c r="F36" s="411">
        <v>15000</v>
      </c>
    </row>
    <row r="37" spans="2:6" ht="12.75">
      <c r="B37" s="59" t="s">
        <v>250</v>
      </c>
      <c r="C37" s="59" t="s">
        <v>165</v>
      </c>
      <c r="D37" s="59">
        <v>0</v>
      </c>
      <c r="E37" s="59" t="s">
        <v>684</v>
      </c>
      <c r="F37" s="411">
        <v>40000</v>
      </c>
    </row>
    <row r="38" spans="2:6" ht="12.75">
      <c r="B38" s="59" t="s">
        <v>201</v>
      </c>
      <c r="C38" s="45" t="s">
        <v>472</v>
      </c>
      <c r="D38" s="59">
        <v>0</v>
      </c>
      <c r="E38" s="59" t="s">
        <v>684</v>
      </c>
      <c r="F38" s="411">
        <v>23496</v>
      </c>
    </row>
    <row r="39" spans="2:6" ht="12.75">
      <c r="B39" s="59" t="s">
        <v>249</v>
      </c>
      <c r="C39" s="59" t="s">
        <v>165</v>
      </c>
      <c r="D39" s="59">
        <v>0</v>
      </c>
      <c r="E39" s="23" t="s">
        <v>685</v>
      </c>
      <c r="F39" s="411">
        <v>12364</v>
      </c>
    </row>
    <row r="40" spans="2:6" ht="12.75">
      <c r="B40" s="59" t="s">
        <v>249</v>
      </c>
      <c r="C40" s="59" t="s">
        <v>165</v>
      </c>
      <c r="D40" s="59">
        <v>0</v>
      </c>
      <c r="E40" s="23" t="s">
        <v>685</v>
      </c>
      <c r="F40" s="411">
        <v>12364</v>
      </c>
    </row>
    <row r="41" spans="2:7" ht="12.75">
      <c r="B41" s="60" t="s">
        <v>300</v>
      </c>
      <c r="C41" s="27" t="s">
        <v>292</v>
      </c>
      <c r="D41" s="23">
        <v>17</v>
      </c>
      <c r="E41" s="23" t="s">
        <v>653</v>
      </c>
      <c r="F41" s="411">
        <v>30000</v>
      </c>
      <c r="G41" s="6" t="s">
        <v>531</v>
      </c>
    </row>
    <row r="42" spans="2:6" ht="12.75">
      <c r="B42" s="35" t="s">
        <v>532</v>
      </c>
      <c r="C42" s="22">
        <v>206596</v>
      </c>
      <c r="D42" s="21"/>
      <c r="E42" s="2"/>
      <c r="F42" s="412"/>
    </row>
    <row r="43" spans="2:5" ht="12.75">
      <c r="B43" s="35"/>
      <c r="C43" s="22"/>
      <c r="D43" s="23"/>
      <c r="E43" s="2"/>
    </row>
    <row r="44" spans="2:7" ht="12.75">
      <c r="B44" s="35" t="s">
        <v>85</v>
      </c>
      <c r="C44" s="22">
        <v>932312</v>
      </c>
      <c r="D44" s="23"/>
      <c r="G44" s="6" t="s">
        <v>589</v>
      </c>
    </row>
    <row r="45" spans="2:6" ht="12.75">
      <c r="B45" s="35"/>
      <c r="C45" s="22"/>
      <c r="D45" s="23"/>
      <c r="E45" s="23"/>
      <c r="F45" s="23"/>
    </row>
    <row r="46" spans="2:7" ht="12.75">
      <c r="B46" s="35" t="s">
        <v>96</v>
      </c>
      <c r="C46" s="22">
        <v>158940</v>
      </c>
      <c r="D46" s="21"/>
      <c r="F46" s="23"/>
      <c r="G46" s="28" t="s">
        <v>557</v>
      </c>
    </row>
    <row r="47" spans="2:6" ht="12.75">
      <c r="B47" s="33"/>
      <c r="C47" s="27"/>
      <c r="D47" s="23"/>
      <c r="E47" s="23"/>
      <c r="F47" s="23"/>
    </row>
    <row r="48" spans="2:7" ht="12.75">
      <c r="B48" s="35" t="s">
        <v>86</v>
      </c>
      <c r="C48" s="26">
        <v>1014972</v>
      </c>
      <c r="D48" s="23"/>
      <c r="E48" s="23"/>
      <c r="F48" s="23"/>
      <c r="G48" s="11" t="s">
        <v>554</v>
      </c>
    </row>
    <row r="49" spans="2:6" ht="12.75">
      <c r="B49" s="35"/>
      <c r="C49" s="26"/>
      <c r="D49" s="23"/>
      <c r="E49" s="23"/>
      <c r="F49" s="23"/>
    </row>
    <row r="50" spans="1:11" ht="12.75">
      <c r="A50" s="454"/>
      <c r="B50" s="464" t="s">
        <v>549</v>
      </c>
      <c r="C50" s="452"/>
      <c r="D50" s="453"/>
      <c r="E50" s="453"/>
      <c r="F50" s="453"/>
      <c r="G50" s="454"/>
      <c r="H50" s="454"/>
      <c r="I50" s="454"/>
      <c r="J50" s="454"/>
      <c r="K50" s="454"/>
    </row>
    <row r="51" spans="1:11" ht="12.75">
      <c r="A51" s="454"/>
      <c r="B51" s="455" t="s">
        <v>266</v>
      </c>
      <c r="C51" s="456" t="s">
        <v>165</v>
      </c>
      <c r="D51" s="457">
        <v>2</v>
      </c>
      <c r="E51" s="456" t="s">
        <v>278</v>
      </c>
      <c r="F51" s="465">
        <v>55492</v>
      </c>
      <c r="G51" s="494" t="s">
        <v>614</v>
      </c>
      <c r="H51" s="459" t="s">
        <v>267</v>
      </c>
      <c r="I51" s="454"/>
      <c r="J51" s="460"/>
      <c r="K51" s="454"/>
    </row>
    <row r="52" spans="1:11" ht="12.75">
      <c r="A52" s="454"/>
      <c r="B52" s="455" t="s">
        <v>270</v>
      </c>
      <c r="C52" s="456" t="s">
        <v>165</v>
      </c>
      <c r="D52" s="457">
        <v>3</v>
      </c>
      <c r="E52" s="456" t="s">
        <v>277</v>
      </c>
      <c r="F52" s="465">
        <v>53353</v>
      </c>
      <c r="G52" s="494" t="s">
        <v>615</v>
      </c>
      <c r="H52" s="459" t="s">
        <v>271</v>
      </c>
      <c r="I52" s="454"/>
      <c r="J52" s="460"/>
      <c r="K52" s="454"/>
    </row>
    <row r="53" spans="1:11" ht="12.75">
      <c r="A53" s="454"/>
      <c r="B53" s="455" t="s">
        <v>250</v>
      </c>
      <c r="C53" s="456" t="s">
        <v>165</v>
      </c>
      <c r="D53" s="457">
        <v>4</v>
      </c>
      <c r="E53" s="456" t="s">
        <v>272</v>
      </c>
      <c r="F53" s="466">
        <v>62110</v>
      </c>
      <c r="G53" s="461" t="s">
        <v>616</v>
      </c>
      <c r="H53" s="459" t="s">
        <v>504</v>
      </c>
      <c r="I53" s="454"/>
      <c r="J53" s="460"/>
      <c r="K53" s="454"/>
    </row>
    <row r="54" spans="1:11" ht="12.75">
      <c r="A54" s="454"/>
      <c r="B54" s="455" t="s">
        <v>168</v>
      </c>
      <c r="C54" s="456" t="s">
        <v>165</v>
      </c>
      <c r="D54" s="457">
        <v>9</v>
      </c>
      <c r="E54" s="456" t="s">
        <v>284</v>
      </c>
      <c r="F54" s="458">
        <v>47500</v>
      </c>
      <c r="G54" s="454" t="s">
        <v>617</v>
      </c>
      <c r="H54" s="459" t="s">
        <v>285</v>
      </c>
      <c r="I54" s="458"/>
      <c r="J54" s="460"/>
      <c r="K54" s="454"/>
    </row>
    <row r="55" spans="2:6" ht="12.75">
      <c r="B55"/>
      <c r="C55" s="27"/>
      <c r="D55" s="23"/>
      <c r="E55" s="23"/>
      <c r="F55" s="496" t="s">
        <v>158</v>
      </c>
    </row>
    <row r="56" ht="12.75">
      <c r="B56" s="6"/>
    </row>
    <row r="57" spans="1:11" ht="12.75">
      <c r="A57" s="431"/>
      <c r="B57" s="449" t="s">
        <v>548</v>
      </c>
      <c r="C57" s="431"/>
      <c r="D57" s="431"/>
      <c r="E57" s="431"/>
      <c r="F57" s="431"/>
      <c r="G57" s="431"/>
      <c r="H57" s="431"/>
      <c r="I57" s="431"/>
      <c r="J57" s="431"/>
      <c r="K57" s="431"/>
    </row>
    <row r="58" spans="1:11" ht="12.75">
      <c r="A58" s="431"/>
      <c r="B58" s="431" t="s">
        <v>157</v>
      </c>
      <c r="C58" s="431" t="s">
        <v>306</v>
      </c>
      <c r="D58" s="431">
        <v>1</v>
      </c>
      <c r="E58" s="431" t="s">
        <v>311</v>
      </c>
      <c r="F58" s="431">
        <v>150000</v>
      </c>
      <c r="G58" s="431" t="s">
        <v>563</v>
      </c>
      <c r="H58" s="431"/>
      <c r="I58" s="431"/>
      <c r="J58" s="431"/>
      <c r="K58" s="431"/>
    </row>
    <row r="59" spans="1:11" ht="12.75">
      <c r="A59" s="431"/>
      <c r="B59" s="467" t="s">
        <v>248</v>
      </c>
      <c r="C59" s="431" t="s">
        <v>306</v>
      </c>
      <c r="D59" s="431"/>
      <c r="E59" s="431" t="s">
        <v>527</v>
      </c>
      <c r="F59" s="431">
        <v>140000</v>
      </c>
      <c r="G59" s="431" t="s">
        <v>562</v>
      </c>
      <c r="H59" s="431"/>
      <c r="I59" s="431"/>
      <c r="J59" s="431"/>
      <c r="K59" s="431"/>
    </row>
    <row r="60" ht="12.75">
      <c r="B60" s="37"/>
    </row>
    <row r="61" spans="2:7" ht="12.75">
      <c r="B61" s="37"/>
      <c r="G61" s="495" t="s">
        <v>573</v>
      </c>
    </row>
    <row r="62" spans="2:8" ht="12.75">
      <c r="B62" s="37"/>
      <c r="C62" t="s">
        <v>599</v>
      </c>
      <c r="G62" s="499">
        <v>902312</v>
      </c>
      <c r="H62" t="s">
        <v>578</v>
      </c>
    </row>
    <row r="63" spans="2:8" ht="12.75">
      <c r="B63" s="37"/>
      <c r="C63" t="s">
        <v>598</v>
      </c>
      <c r="G63" s="500">
        <v>164413</v>
      </c>
      <c r="H63" t="s">
        <v>582</v>
      </c>
    </row>
    <row r="64" spans="2:8" ht="12.75">
      <c r="B64" s="37"/>
      <c r="G64" s="501">
        <v>1066725</v>
      </c>
      <c r="H64" t="s">
        <v>572</v>
      </c>
    </row>
    <row r="65" ht="12.75">
      <c r="B65" s="37"/>
    </row>
    <row r="66" spans="2:7" ht="12.75">
      <c r="B66" s="37"/>
      <c r="G66" s="504"/>
    </row>
    <row r="67" ht="12.75">
      <c r="B67" s="37"/>
    </row>
    <row r="68" ht="12.75">
      <c r="B68" s="37"/>
    </row>
    <row r="69" ht="12.75">
      <c r="B69" s="37"/>
    </row>
  </sheetData>
  <sheetProtection/>
  <printOptions/>
  <pageMargins left="0.75" right="0.75" top="1" bottom="1" header="0.5" footer="0.5"/>
  <pageSetup fitToHeight="1" fitToWidth="1" horizontalDpi="600" verticalDpi="600" orientation="portrait" scale="49" r:id="rId1"/>
  <headerFooter alignWithMargins="0">
    <oddFooter>&amp;C&amp;T 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0"/>
  <sheetViews>
    <sheetView zoomScalePageLayoutView="0" workbookViewId="0" topLeftCell="A4">
      <selection activeCell="E8" sqref="E8"/>
    </sheetView>
  </sheetViews>
  <sheetFormatPr defaultColWidth="9.140625" defaultRowHeight="12.75"/>
  <cols>
    <col min="2" max="2" width="19.8515625" style="38" customWidth="1"/>
    <col min="3" max="3" width="14.28125" style="0" customWidth="1"/>
    <col min="4" max="4" width="3.8515625" style="0" customWidth="1"/>
    <col min="5" max="5" width="13.28125" style="2" customWidth="1"/>
    <col min="6" max="6" width="11.28125" style="0" bestFit="1" customWidth="1"/>
    <col min="7" max="7" width="18.28125" style="0" customWidth="1"/>
    <col min="9" max="9" width="13.8515625" style="0" customWidth="1"/>
  </cols>
  <sheetData>
    <row r="3" spans="2:5" s="3" customFormat="1" ht="12.75">
      <c r="B3" s="41" t="s">
        <v>89</v>
      </c>
      <c r="C3" s="21"/>
      <c r="D3" s="21"/>
      <c r="E3" s="4"/>
    </row>
    <row r="4" spans="2:4" ht="12.75">
      <c r="B4" s="42"/>
      <c r="C4" s="23"/>
      <c r="D4" s="23"/>
    </row>
    <row r="5" spans="2:4" ht="12.75">
      <c r="B5" s="35" t="s">
        <v>529</v>
      </c>
      <c r="C5" s="22"/>
      <c r="D5" s="21"/>
    </row>
    <row r="6" spans="2:4" ht="12.75">
      <c r="B6" s="33"/>
      <c r="C6" s="27"/>
      <c r="D6" s="23"/>
    </row>
    <row r="7" spans="2:7" ht="13.5" thickBot="1">
      <c r="B7" s="415" t="s">
        <v>14</v>
      </c>
      <c r="C7" s="71" t="s">
        <v>29</v>
      </c>
      <c r="D7" s="74" t="s">
        <v>82</v>
      </c>
      <c r="E7" s="77"/>
      <c r="F7" s="241" t="s">
        <v>16</v>
      </c>
      <c r="G7" s="74" t="s">
        <v>539</v>
      </c>
    </row>
    <row r="8" spans="2:6" ht="13.5" thickTop="1">
      <c r="B8" s="36" t="s">
        <v>173</v>
      </c>
      <c r="C8" s="410" t="s">
        <v>165</v>
      </c>
      <c r="D8" s="21">
        <v>0</v>
      </c>
      <c r="E8" s="2" t="s">
        <v>654</v>
      </c>
      <c r="F8" s="412">
        <v>88556</v>
      </c>
    </row>
    <row r="9" spans="2:6" ht="12.75">
      <c r="B9" s="59" t="s">
        <v>173</v>
      </c>
      <c r="C9" s="59" t="s">
        <v>485</v>
      </c>
      <c r="D9" s="59">
        <v>0</v>
      </c>
      <c r="E9" s="2" t="s">
        <v>686</v>
      </c>
      <c r="F9" s="412">
        <v>85000</v>
      </c>
    </row>
    <row r="10" spans="2:6" ht="12.75">
      <c r="B10" s="59"/>
      <c r="C10" s="59"/>
      <c r="D10" s="59"/>
      <c r="F10" s="412"/>
    </row>
    <row r="11" spans="2:6" ht="12.75">
      <c r="B11" s="33"/>
      <c r="C11" s="27"/>
      <c r="D11" s="23"/>
      <c r="F11" s="412"/>
    </row>
    <row r="12" spans="1:6" ht="12.75">
      <c r="A12" s="100">
        <v>1</v>
      </c>
      <c r="B12" s="35" t="s">
        <v>84</v>
      </c>
      <c r="C12" s="22">
        <v>173556</v>
      </c>
      <c r="D12" s="23"/>
      <c r="F12" s="412"/>
    </row>
    <row r="13" spans="2:6" ht="12.75">
      <c r="B13" s="33"/>
      <c r="C13" s="27"/>
      <c r="D13" s="23"/>
      <c r="F13" s="412"/>
    </row>
    <row r="14" spans="2:6" ht="12.75">
      <c r="B14" s="33"/>
      <c r="C14" s="27"/>
      <c r="D14" s="23"/>
      <c r="F14" s="412"/>
    </row>
    <row r="15" spans="2:6" ht="12.75">
      <c r="B15" s="35" t="s">
        <v>83</v>
      </c>
      <c r="C15" s="22"/>
      <c r="D15" s="21"/>
      <c r="F15" s="412"/>
    </row>
    <row r="16" spans="2:6" ht="12.75">
      <c r="B16" s="36" t="s">
        <v>173</v>
      </c>
      <c r="C16" s="410" t="s">
        <v>165</v>
      </c>
      <c r="D16" s="21">
        <v>0</v>
      </c>
      <c r="E16" s="2" t="s">
        <v>687</v>
      </c>
      <c r="F16" s="412">
        <v>6444</v>
      </c>
    </row>
    <row r="17" spans="2:6" ht="12.75">
      <c r="B17" s="35"/>
      <c r="C17" s="18"/>
      <c r="D17" s="21">
        <v>0</v>
      </c>
      <c r="E17" s="2" t="s">
        <v>522</v>
      </c>
      <c r="F17" s="412">
        <v>7573</v>
      </c>
    </row>
    <row r="18" spans="2:6" ht="12.75">
      <c r="B18" s="35" t="s">
        <v>173</v>
      </c>
      <c r="C18" s="18" t="s">
        <v>165</v>
      </c>
      <c r="D18" s="21"/>
      <c r="E18" s="11" t="s">
        <v>687</v>
      </c>
      <c r="F18" s="412">
        <v>7646</v>
      </c>
    </row>
    <row r="19" spans="2:4" ht="12.75">
      <c r="B19" s="35" t="s">
        <v>532</v>
      </c>
      <c r="C19" s="22">
        <v>21663</v>
      </c>
      <c r="D19" s="21"/>
    </row>
    <row r="20" spans="2:4" ht="12.75">
      <c r="B20" s="35"/>
      <c r="C20" s="22"/>
      <c r="D20" s="23"/>
    </row>
    <row r="21" spans="2:4" ht="12.75">
      <c r="B21" s="35" t="s">
        <v>85</v>
      </c>
      <c r="C21" s="22">
        <v>195219</v>
      </c>
      <c r="D21" s="23"/>
    </row>
    <row r="22" spans="2:4" ht="12.75">
      <c r="B22" s="35"/>
      <c r="C22" s="22"/>
      <c r="D22" s="23"/>
    </row>
    <row r="23" spans="2:7" ht="12.75">
      <c r="B23" s="35" t="s">
        <v>96</v>
      </c>
      <c r="C23" s="22">
        <v>0</v>
      </c>
      <c r="D23" s="23"/>
      <c r="G23" s="11" t="s">
        <v>533</v>
      </c>
    </row>
    <row r="24" spans="2:4" ht="12.75">
      <c r="B24" s="33"/>
      <c r="C24" s="27"/>
      <c r="D24" s="23"/>
    </row>
    <row r="25" spans="2:7" ht="12.75">
      <c r="B25" s="35" t="s">
        <v>86</v>
      </c>
      <c r="C25" s="26">
        <v>197573</v>
      </c>
      <c r="D25" s="23"/>
      <c r="G25" s="11" t="s">
        <v>534</v>
      </c>
    </row>
    <row r="26" spans="2:4" ht="12.75">
      <c r="B26" s="35"/>
      <c r="C26" s="413"/>
      <c r="D26" s="23"/>
    </row>
    <row r="27" spans="2:7" ht="12.75">
      <c r="B27" s="35" t="s">
        <v>174</v>
      </c>
      <c r="C27" s="422">
        <v>-2354</v>
      </c>
      <c r="D27" s="23"/>
      <c r="G27" s="11" t="s">
        <v>541</v>
      </c>
    </row>
    <row r="28" spans="2:4" ht="12.75">
      <c r="B28" s="33"/>
      <c r="C28" s="27"/>
      <c r="D28" s="23"/>
    </row>
    <row r="29" spans="1:11" ht="12.75">
      <c r="A29" s="454"/>
      <c r="B29" s="464" t="s">
        <v>549</v>
      </c>
      <c r="C29" s="453"/>
      <c r="D29" s="453"/>
      <c r="E29" s="468"/>
      <c r="F29" s="454"/>
      <c r="G29" s="454"/>
      <c r="H29" s="454"/>
      <c r="I29" s="454"/>
      <c r="J29" s="454"/>
      <c r="K29" s="454"/>
    </row>
    <row r="30" spans="1:11" ht="12.75">
      <c r="A30" s="454"/>
      <c r="B30" s="456" t="s">
        <v>313</v>
      </c>
      <c r="C30" s="456" t="s">
        <v>165</v>
      </c>
      <c r="D30" s="457">
        <v>1</v>
      </c>
      <c r="E30" s="456" t="s">
        <v>325</v>
      </c>
      <c r="F30" s="465">
        <v>101000</v>
      </c>
      <c r="G30" s="454" t="s">
        <v>565</v>
      </c>
      <c r="H30" s="458"/>
      <c r="I30" s="469"/>
      <c r="J30" s="460"/>
      <c r="K30" s="459"/>
    </row>
    <row r="31" spans="1:11" ht="12.75">
      <c r="A31" s="454"/>
      <c r="B31" s="456" t="s">
        <v>173</v>
      </c>
      <c r="C31" s="456" t="s">
        <v>165</v>
      </c>
      <c r="D31" s="457">
        <v>2</v>
      </c>
      <c r="E31" s="456" t="s">
        <v>471</v>
      </c>
      <c r="F31" s="465">
        <v>85000</v>
      </c>
      <c r="G31" s="454" t="s">
        <v>564</v>
      </c>
      <c r="H31" s="459" t="s">
        <v>486</v>
      </c>
      <c r="I31" s="469"/>
      <c r="J31" s="460"/>
      <c r="K31" s="454"/>
    </row>
    <row r="32" ht="12.75">
      <c r="B32"/>
    </row>
    <row r="33" spans="1:11" ht="12.75">
      <c r="A33" s="435"/>
      <c r="B33" s="447" t="s">
        <v>550</v>
      </c>
      <c r="C33" s="435"/>
      <c r="D33" s="435"/>
      <c r="E33" s="434"/>
      <c r="F33" s="435"/>
      <c r="G33" s="435"/>
      <c r="H33" s="435"/>
      <c r="I33" s="435"/>
      <c r="J33" s="435"/>
      <c r="K33" s="435"/>
    </row>
    <row r="34" spans="1:11" ht="12.75">
      <c r="A34" s="435"/>
      <c r="B34" s="436" t="s">
        <v>17</v>
      </c>
      <c r="C34" s="436" t="s">
        <v>462</v>
      </c>
      <c r="D34" s="470">
        <v>7</v>
      </c>
      <c r="E34" s="436" t="s">
        <v>320</v>
      </c>
      <c r="F34" s="471">
        <v>75370</v>
      </c>
      <c r="G34" s="435" t="s">
        <v>581</v>
      </c>
      <c r="H34" s="472" t="s">
        <v>487</v>
      </c>
      <c r="I34" s="441"/>
      <c r="J34" s="473"/>
      <c r="K34" s="435"/>
    </row>
    <row r="35" spans="2:10" ht="12.75">
      <c r="B35" s="45"/>
      <c r="C35" s="45"/>
      <c r="D35" s="83"/>
      <c r="E35" s="45"/>
      <c r="F35" s="474"/>
      <c r="G35" s="93"/>
      <c r="H35" s="230"/>
      <c r="I35" s="162"/>
      <c r="J35" s="169"/>
    </row>
    <row r="36" ht="12.75">
      <c r="B36" s="6"/>
    </row>
    <row r="37" ht="12.75">
      <c r="G37" s="3" t="s">
        <v>573</v>
      </c>
    </row>
    <row r="38" spans="3:8" ht="12.75">
      <c r="C38" s="2" t="s">
        <v>597</v>
      </c>
      <c r="G38" s="498">
        <v>-2354</v>
      </c>
      <c r="H38" t="s">
        <v>576</v>
      </c>
    </row>
    <row r="39" spans="3:8" ht="13.5" thickBot="1">
      <c r="C39" t="s">
        <v>598</v>
      </c>
      <c r="G39" s="505">
        <v>86000</v>
      </c>
      <c r="H39" t="s">
        <v>582</v>
      </c>
    </row>
    <row r="40" spans="7:8" ht="13.5" thickTop="1">
      <c r="G40" s="497">
        <v>83646</v>
      </c>
      <c r="H40" s="6" t="s">
        <v>572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  <headerFooter alignWithMargins="0">
    <oddFooter>&amp;C&amp;T 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0">
      <selection activeCell="E18" sqref="E18"/>
    </sheetView>
  </sheetViews>
  <sheetFormatPr defaultColWidth="9.140625" defaultRowHeight="12.75"/>
  <cols>
    <col min="2" max="2" width="20.8515625" style="1" customWidth="1"/>
    <col min="3" max="3" width="18.7109375" style="0" customWidth="1"/>
    <col min="4" max="4" width="3.28125" style="0" customWidth="1"/>
    <col min="5" max="5" width="11.8515625" style="0" customWidth="1"/>
    <col min="6" max="6" width="10.28125" style="0" bestFit="1" customWidth="1"/>
    <col min="7" max="7" width="18.00390625" style="0" customWidth="1"/>
  </cols>
  <sheetData>
    <row r="1" s="23" customFormat="1" ht="12.75">
      <c r="B1" s="40"/>
    </row>
    <row r="2" s="23" customFormat="1" ht="12.75">
      <c r="B2" s="40"/>
    </row>
    <row r="3" spans="2:4" s="23" customFormat="1" ht="12.75">
      <c r="B3" s="39" t="s">
        <v>91</v>
      </c>
      <c r="C3" s="21"/>
      <c r="D3" s="21"/>
    </row>
    <row r="4" s="23" customFormat="1" ht="12.75">
      <c r="B4" s="40"/>
    </row>
    <row r="5" spans="2:4" s="23" customFormat="1" ht="12.75">
      <c r="B5" s="21" t="s">
        <v>529</v>
      </c>
      <c r="C5" s="22"/>
      <c r="D5" s="21"/>
    </row>
    <row r="6" s="23" customFormat="1" ht="12.75">
      <c r="C6" s="27"/>
    </row>
    <row r="7" spans="2:7" s="23" customFormat="1" ht="13.5" thickBot="1">
      <c r="B7" s="74" t="s">
        <v>14</v>
      </c>
      <c r="C7" s="71" t="s">
        <v>29</v>
      </c>
      <c r="D7" s="74" t="s">
        <v>82</v>
      </c>
      <c r="E7" s="75"/>
      <c r="F7" s="74" t="s">
        <v>16</v>
      </c>
      <c r="G7" s="423" t="s">
        <v>539</v>
      </c>
    </row>
    <row r="8" spans="2:7" s="23" customFormat="1" ht="13.5" thickTop="1">
      <c r="B8" s="59" t="s">
        <v>330</v>
      </c>
      <c r="C8" s="59" t="s">
        <v>331</v>
      </c>
      <c r="D8" s="59">
        <v>1</v>
      </c>
      <c r="E8" s="23" t="s">
        <v>488</v>
      </c>
      <c r="F8" s="411">
        <v>69456</v>
      </c>
      <c r="G8" s="59" t="s">
        <v>592</v>
      </c>
    </row>
    <row r="9" spans="2:7" s="23" customFormat="1" ht="12.75">
      <c r="B9" s="59" t="s">
        <v>333</v>
      </c>
      <c r="C9" s="59" t="s">
        <v>331</v>
      </c>
      <c r="D9" s="59">
        <v>2</v>
      </c>
      <c r="E9" s="23" t="s">
        <v>688</v>
      </c>
      <c r="F9" s="411">
        <v>70692</v>
      </c>
      <c r="G9" s="59" t="s">
        <v>593</v>
      </c>
    </row>
    <row r="10" spans="2:7" s="23" customFormat="1" ht="12.75">
      <c r="B10" s="59" t="s">
        <v>330</v>
      </c>
      <c r="C10" s="59" t="s">
        <v>165</v>
      </c>
      <c r="D10" s="59">
        <v>3</v>
      </c>
      <c r="E10" s="23" t="s">
        <v>489</v>
      </c>
      <c r="F10" s="411">
        <v>57603</v>
      </c>
      <c r="G10" s="59" t="s">
        <v>594</v>
      </c>
    </row>
    <row r="11" spans="2:6" s="23" customFormat="1" ht="12.75">
      <c r="B11" s="31"/>
      <c r="C11" s="27"/>
      <c r="F11" s="411"/>
    </row>
    <row r="12" spans="2:6" s="23" customFormat="1" ht="12.75">
      <c r="B12" s="31"/>
      <c r="C12" s="27"/>
      <c r="F12" s="411"/>
    </row>
    <row r="13" spans="1:6" s="23" customFormat="1" ht="12.75">
      <c r="A13" s="101"/>
      <c r="B13" s="21" t="s">
        <v>84</v>
      </c>
      <c r="C13" s="22">
        <v>197751</v>
      </c>
      <c r="F13" s="411"/>
    </row>
    <row r="14" spans="3:6" s="23" customFormat="1" ht="12.75">
      <c r="C14" s="27"/>
      <c r="F14" s="411"/>
    </row>
    <row r="15" spans="2:6" s="23" customFormat="1" ht="12.75">
      <c r="B15" s="21" t="s">
        <v>83</v>
      </c>
      <c r="C15" s="22"/>
      <c r="D15" s="21"/>
      <c r="F15" s="411"/>
    </row>
    <row r="16" spans="2:7" s="23" customFormat="1" ht="12.75">
      <c r="B16" s="59" t="s">
        <v>470</v>
      </c>
      <c r="C16" s="59"/>
      <c r="D16" s="59">
        <v>0</v>
      </c>
      <c r="E16" s="23" t="s">
        <v>660</v>
      </c>
      <c r="F16" s="411">
        <v>6436</v>
      </c>
      <c r="G16" s="23" t="s">
        <v>595</v>
      </c>
    </row>
    <row r="17" spans="2:7" s="23" customFormat="1" ht="12.75">
      <c r="B17" s="23" t="s">
        <v>334</v>
      </c>
      <c r="C17" s="23" t="s">
        <v>165</v>
      </c>
      <c r="D17" s="23">
        <v>0</v>
      </c>
      <c r="E17" s="23" t="s">
        <v>660</v>
      </c>
      <c r="F17" s="411">
        <v>8000</v>
      </c>
      <c r="G17" s="59" t="s">
        <v>596</v>
      </c>
    </row>
    <row r="18" spans="2:4" s="23" customFormat="1" ht="12.75">
      <c r="B18" s="21" t="s">
        <v>2</v>
      </c>
      <c r="C18" s="22">
        <v>14436</v>
      </c>
      <c r="D18" s="21"/>
    </row>
    <row r="19" s="23" customFormat="1" ht="12.75">
      <c r="C19" s="27"/>
    </row>
    <row r="20" spans="2:3" s="23" customFormat="1" ht="12.75">
      <c r="B20" s="21" t="s">
        <v>85</v>
      </c>
      <c r="C20" s="22">
        <v>212187</v>
      </c>
    </row>
    <row r="21" spans="2:3" s="23" customFormat="1" ht="12.75">
      <c r="B21" s="21"/>
      <c r="C21" s="22"/>
    </row>
    <row r="22" spans="2:7" s="23" customFormat="1" ht="12.75">
      <c r="B22" s="21" t="s">
        <v>96</v>
      </c>
      <c r="C22" s="22">
        <v>38273</v>
      </c>
      <c r="D22" s="21"/>
      <c r="G22" s="28" t="s">
        <v>555</v>
      </c>
    </row>
    <row r="23" spans="2:3" s="23" customFormat="1" ht="12.75">
      <c r="B23" s="21"/>
      <c r="C23" s="22"/>
    </row>
    <row r="24" spans="2:7" s="23" customFormat="1" ht="12.75">
      <c r="B24" s="21" t="s">
        <v>86</v>
      </c>
      <c r="C24" s="26">
        <v>241200</v>
      </c>
      <c r="G24" s="28" t="s">
        <v>556</v>
      </c>
    </row>
    <row r="25" spans="2:3" s="23" customFormat="1" ht="12.75">
      <c r="B25" s="21"/>
      <c r="C25" s="26"/>
    </row>
    <row r="26" spans="1:11" s="23" customFormat="1" ht="12.75">
      <c r="A26" s="453"/>
      <c r="B26" s="464" t="s">
        <v>549</v>
      </c>
      <c r="C26" s="461"/>
      <c r="D26" s="453"/>
      <c r="E26" s="453"/>
      <c r="F26" s="453"/>
      <c r="G26" s="453"/>
      <c r="H26" s="453"/>
      <c r="I26" s="453"/>
      <c r="J26" s="453"/>
      <c r="K26" s="453"/>
    </row>
    <row r="27" spans="1:11" s="23" customFormat="1" ht="12.75">
      <c r="A27" s="453"/>
      <c r="B27" s="456" t="s">
        <v>334</v>
      </c>
      <c r="C27" s="456" t="s">
        <v>165</v>
      </c>
      <c r="D27" s="457">
        <v>4</v>
      </c>
      <c r="E27" s="456" t="s">
        <v>335</v>
      </c>
      <c r="F27" s="461">
        <v>57603</v>
      </c>
      <c r="G27" s="453" t="s">
        <v>566</v>
      </c>
      <c r="H27" s="461"/>
      <c r="I27" s="461"/>
      <c r="J27" s="460"/>
      <c r="K27" s="475"/>
    </row>
    <row r="28" spans="1:11" s="23" customFormat="1" ht="12.75">
      <c r="A28" s="453"/>
      <c r="B28" s="456" t="s">
        <v>336</v>
      </c>
      <c r="C28" s="456" t="s">
        <v>165</v>
      </c>
      <c r="D28" s="457">
        <v>6</v>
      </c>
      <c r="E28" s="456" t="s">
        <v>344</v>
      </c>
      <c r="F28" s="458">
        <v>58347</v>
      </c>
      <c r="G28" s="453" t="s">
        <v>567</v>
      </c>
      <c r="H28" s="459" t="s">
        <v>493</v>
      </c>
      <c r="I28" s="476"/>
      <c r="J28" s="460"/>
      <c r="K28" s="453"/>
    </row>
    <row r="29" s="23" customFormat="1" ht="12.75">
      <c r="B29" s="6"/>
    </row>
    <row r="30" spans="1:11" s="23" customFormat="1" ht="12.75">
      <c r="A30" s="477"/>
      <c r="B30" s="478" t="s">
        <v>552</v>
      </c>
      <c r="C30" s="477"/>
      <c r="D30" s="477"/>
      <c r="E30" s="477"/>
      <c r="F30" s="477"/>
      <c r="G30" s="477"/>
      <c r="H30" s="477"/>
      <c r="I30" s="477"/>
      <c r="J30" s="477"/>
      <c r="K30" s="477"/>
    </row>
    <row r="31" spans="1:11" s="23" customFormat="1" ht="12.75">
      <c r="A31" s="477"/>
      <c r="B31" s="436" t="s">
        <v>495</v>
      </c>
      <c r="C31" s="438" t="s">
        <v>496</v>
      </c>
      <c r="D31" s="439">
        <v>270000</v>
      </c>
      <c r="E31" s="439"/>
      <c r="F31" s="441">
        <v>135000</v>
      </c>
      <c r="G31" s="477" t="s">
        <v>587</v>
      </c>
      <c r="H31" s="438" t="s">
        <v>509</v>
      </c>
      <c r="I31" s="477"/>
      <c r="J31" s="479"/>
      <c r="K31" s="477"/>
    </row>
    <row r="32" spans="2:7" ht="12.75">
      <c r="B32"/>
      <c r="G32" t="s">
        <v>158</v>
      </c>
    </row>
    <row r="33" ht="12.75">
      <c r="B33" s="6"/>
    </row>
    <row r="34" spans="2:7" ht="12.75">
      <c r="B34"/>
      <c r="G34" s="3" t="s">
        <v>573</v>
      </c>
    </row>
    <row r="35" spans="2:8" ht="12.75">
      <c r="B35"/>
      <c r="C35" t="s">
        <v>601</v>
      </c>
      <c r="G35" s="499">
        <v>212187</v>
      </c>
      <c r="H35" t="s">
        <v>578</v>
      </c>
    </row>
    <row r="36" spans="2:8" ht="12.75">
      <c r="B36"/>
      <c r="C36" t="s">
        <v>602</v>
      </c>
      <c r="G36" s="500">
        <v>60000</v>
      </c>
      <c r="H36" t="s">
        <v>582</v>
      </c>
    </row>
    <row r="37" spans="2:8" ht="12.75">
      <c r="B37"/>
      <c r="G37" s="501">
        <v>272187</v>
      </c>
      <c r="H37" t="s">
        <v>572</v>
      </c>
    </row>
    <row r="38" ht="12.75">
      <c r="B38"/>
    </row>
    <row r="39" spans="2:7" ht="12.75">
      <c r="B39"/>
      <c r="G39" s="497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1"/>
  <headerFooter alignWithMargins="0">
    <oddFooter>&amp;C&amp;T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Academic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JKalinay</dc:creator>
  <cp:keywords/>
  <dc:description/>
  <cp:lastModifiedBy>Justin McDonald</cp:lastModifiedBy>
  <cp:lastPrinted>2007-08-14T22:53:40Z</cp:lastPrinted>
  <dcterms:created xsi:type="dcterms:W3CDTF">2000-05-11T19:17:10Z</dcterms:created>
  <dcterms:modified xsi:type="dcterms:W3CDTF">2007-10-03T19:08:38Z</dcterms:modified>
  <cp:category/>
  <cp:version/>
  <cp:contentType/>
  <cp:contentStatus/>
</cp:coreProperties>
</file>