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ds\Desktop\"/>
    </mc:Choice>
  </mc:AlternateContent>
  <bookViews>
    <workbookView xWindow="0" yWindow="0" windowWidth="25200" windowHeight="11850"/>
  </bookViews>
  <sheets>
    <sheet name="Degree Check Sheet" sheetId="2" r:id="rId1"/>
    <sheet name="Sheet2" sheetId="5" r:id="rId2"/>
    <sheet name="Sheet1" sheetId="4" state="hidden" r:id="rId3"/>
    <sheet name="Curriculum" sheetId="3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2" l="1"/>
  <c r="F61" i="2"/>
  <c r="F62" i="2"/>
  <c r="F63" i="2"/>
  <c r="F64" i="2"/>
  <c r="F65" i="2"/>
  <c r="F60" i="2"/>
  <c r="F45" i="2"/>
  <c r="F46" i="2"/>
  <c r="F47" i="2"/>
  <c r="F48" i="2"/>
  <c r="F49" i="2"/>
  <c r="F50" i="2"/>
  <c r="F51" i="2"/>
  <c r="F52" i="2"/>
  <c r="F53" i="2"/>
  <c r="F54" i="2"/>
  <c r="F44" i="2"/>
  <c r="F29" i="2"/>
  <c r="F27" i="2"/>
  <c r="F20" i="2"/>
  <c r="F21" i="2"/>
  <c r="F22" i="2"/>
  <c r="F23" i="2"/>
  <c r="F24" i="2"/>
  <c r="F19" i="2"/>
  <c r="F16" i="2"/>
  <c r="F55" i="2"/>
  <c r="F43" i="2"/>
  <c r="F42" i="2"/>
  <c r="F36" i="2"/>
  <c r="F37" i="2"/>
  <c r="F38" i="2"/>
  <c r="F39" i="2"/>
  <c r="F35" i="2"/>
  <c r="F32" i="2"/>
  <c r="F14" i="2"/>
  <c r="F15" i="2"/>
  <c r="F13" i="2"/>
  <c r="F10" i="2"/>
  <c r="F9" i="2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F68" i="2"/>
  <c r="M67" i="2"/>
  <c r="L66" i="2"/>
  <c r="P61" i="2"/>
  <c r="P62" i="2"/>
  <c r="P63" i="2"/>
  <c r="P64" i="2"/>
  <c r="P65" i="2"/>
  <c r="P60" i="2"/>
  <c r="P45" i="2"/>
  <c r="P46" i="2"/>
  <c r="P47" i="2"/>
  <c r="P48" i="2"/>
  <c r="P49" i="2"/>
  <c r="P50" i="2"/>
  <c r="P51" i="2"/>
  <c r="P52" i="2"/>
  <c r="P53" i="2"/>
  <c r="P54" i="2"/>
  <c r="P44" i="2"/>
  <c r="P55" i="2"/>
  <c r="P43" i="2"/>
  <c r="P42" i="2"/>
  <c r="P36" i="2"/>
  <c r="P37" i="2"/>
  <c r="P38" i="2"/>
  <c r="P39" i="2"/>
  <c r="P35" i="2"/>
  <c r="P32" i="2"/>
  <c r="P28" i="2"/>
  <c r="P29" i="2"/>
  <c r="P27" i="2"/>
  <c r="P14" i="2"/>
  <c r="P15" i="2"/>
  <c r="P13" i="2"/>
  <c r="P22" i="2"/>
  <c r="P20" i="2"/>
  <c r="P21" i="2"/>
  <c r="P23" i="2"/>
  <c r="P24" i="2"/>
  <c r="P19" i="2"/>
  <c r="P16" i="2"/>
  <c r="P10" i="2"/>
  <c r="P9" i="2"/>
  <c r="L67" i="2"/>
  <c r="F33" i="2"/>
  <c r="F25" i="2"/>
  <c r="L50" i="3"/>
  <c r="L51" i="3"/>
  <c r="L49" i="3"/>
  <c r="F51" i="3"/>
  <c r="F52" i="3"/>
  <c r="F50" i="3"/>
  <c r="L45" i="3"/>
  <c r="F47" i="3"/>
  <c r="L40" i="3"/>
  <c r="F45" i="3"/>
  <c r="L38" i="3"/>
  <c r="L36" i="3"/>
  <c r="L34" i="3"/>
  <c r="F38" i="3"/>
  <c r="L32" i="3"/>
  <c r="F36" i="3"/>
  <c r="F40" i="3"/>
  <c r="F34" i="3"/>
  <c r="L19" i="3"/>
  <c r="F14" i="3"/>
  <c r="F25" i="3"/>
  <c r="L23" i="3"/>
  <c r="L21" i="3"/>
  <c r="F23" i="3"/>
  <c r="L10" i="3"/>
  <c r="F49" i="3"/>
  <c r="L27" i="3"/>
  <c r="L7" i="3"/>
  <c r="F32" i="3"/>
  <c r="L47" i="3"/>
  <c r="F10" i="3"/>
  <c r="L25" i="3"/>
  <c r="F21" i="3"/>
  <c r="F19" i="3"/>
  <c r="L12" i="3"/>
  <c r="F12" i="3"/>
  <c r="F27" i="3"/>
  <c r="L14" i="3"/>
  <c r="L8" i="3"/>
  <c r="F8" i="3"/>
  <c r="F7" i="3"/>
  <c r="K54" i="3"/>
  <c r="E54" i="3"/>
  <c r="K42" i="3"/>
  <c r="E42" i="3"/>
  <c r="K29" i="3"/>
  <c r="E29" i="3"/>
  <c r="E16" i="3"/>
  <c r="K16" i="3"/>
  <c r="D55" i="3"/>
  <c r="F41" i="2"/>
  <c r="F58" i="2"/>
  <c r="F11" i="2"/>
  <c r="F40" i="2"/>
  <c r="F56" i="2"/>
  <c r="F66" i="2"/>
  <c r="F30" i="2"/>
  <c r="F57" i="2"/>
  <c r="F17" i="2"/>
  <c r="F67" i="2"/>
  <c r="F69" i="2"/>
</calcChain>
</file>

<file path=xl/sharedStrings.xml><?xml version="1.0" encoding="utf-8"?>
<sst xmlns="http://schemas.openxmlformats.org/spreadsheetml/2006/main" count="330" uniqueCount="194">
  <si>
    <t>PETROLEUM ENGINEERING  DEGREE CHECK  (Fall 2018)</t>
  </si>
  <si>
    <t>STUDENT</t>
  </si>
  <si>
    <t>W#</t>
  </si>
  <si>
    <t>STUDENT e-MAIL</t>
  </si>
  <si>
    <t>CONCENTRATION AREA:</t>
  </si>
  <si>
    <t>ADVISOR</t>
  </si>
  <si>
    <t>TRANSFER STUDENT:</t>
  </si>
  <si>
    <t>GRAD DATE:</t>
  </si>
  <si>
    <t>Spring</t>
  </si>
  <si>
    <t>TRANSFER WORK:</t>
  </si>
  <si>
    <t>GENERAL</t>
  </si>
  <si>
    <t>Hrs</t>
  </si>
  <si>
    <t>Credit</t>
    <phoneticPr fontId="0" type="noConversion"/>
  </si>
  <si>
    <t>Grade</t>
  </si>
  <si>
    <t>Pre UW</t>
  </si>
  <si>
    <t>Prerequisites</t>
  </si>
  <si>
    <t>Comments</t>
  </si>
  <si>
    <t>COM1</t>
  </si>
  <si>
    <t>ENGL</t>
  </si>
  <si>
    <t>College Composition and Rhetoric</t>
  </si>
  <si>
    <t>[or ESL 1210, HP 1020]</t>
  </si>
  <si>
    <t>COM2</t>
  </si>
  <si>
    <t>COJO</t>
  </si>
  <si>
    <t>Public Speaking</t>
  </si>
  <si>
    <t>C in ENGL 1010 (or ESL 1210 or HP 1020)</t>
  </si>
  <si>
    <t>Minimum Required</t>
  </si>
  <si>
    <t xml:space="preserve">MATH </t>
  </si>
  <si>
    <t>Q</t>
  </si>
  <si>
    <t>MATH</t>
  </si>
  <si>
    <t>Calculus I</t>
  </si>
  <si>
    <t>C in Math 1405 or 1450, or MPE = 5, or ACT 27, or SAT 600</t>
  </si>
  <si>
    <t>Calculus II</t>
  </si>
  <si>
    <t>C in MATH 2200</t>
  </si>
  <si>
    <t>Calculus III</t>
  </si>
  <si>
    <t>C in MATH 2205</t>
  </si>
  <si>
    <t>Applied Differential Equations I</t>
  </si>
  <si>
    <t>[15]</t>
  </si>
  <si>
    <t>SCIENCE</t>
  </si>
  <si>
    <t>PN</t>
  </si>
  <si>
    <t>CHEM</t>
  </si>
  <si>
    <t>General Chemistry I</t>
  </si>
  <si>
    <t>ACT 23, or concurrent in Math 1400, or 1405, or 1450</t>
  </si>
  <si>
    <t>General Chemistry II</t>
  </si>
  <si>
    <t>CHEM 1020</t>
  </si>
  <si>
    <t>Introductory Organic Chemistry</t>
  </si>
  <si>
    <t>CHEM 1020, 1050, 1000 or equivalent</t>
  </si>
  <si>
    <t>GEOL</t>
  </si>
  <si>
    <t>Physical Geology</t>
  </si>
  <si>
    <t>Petroleum Geology for Engineers</t>
  </si>
  <si>
    <t>C in PETE 2050</t>
  </si>
  <si>
    <t>PHYS</t>
  </si>
  <si>
    <t>Engineering  Physics II</t>
  </si>
  <si>
    <t>Concurrent in MATH 2210</t>
  </si>
  <si>
    <t>[23]</t>
  </si>
  <si>
    <t>US &amp; WY CONSTITUTION &amp; HUMAN CULTURE</t>
  </si>
  <si>
    <t>V</t>
  </si>
  <si>
    <t>[ECON1200, HIST1211,1221,1251, or POLS1000]</t>
  </si>
  <si>
    <t>H</t>
  </si>
  <si>
    <t>[9]</t>
  </si>
  <si>
    <t>FIRST YEAR SEMINAR</t>
  </si>
  <si>
    <t>FYS</t>
  </si>
  <si>
    <t>[3]</t>
  </si>
  <si>
    <t>ENGINEERING SCIENCES</t>
  </si>
  <si>
    <t>ES</t>
  </si>
  <si>
    <t>Statics</t>
  </si>
  <si>
    <t>Concurrent enrollment in MATH 2205</t>
  </si>
  <si>
    <t>Dynamics</t>
  </si>
  <si>
    <t>C in (MATH 2205, ES 2110)</t>
  </si>
  <si>
    <t>Thermodynamics I</t>
  </si>
  <si>
    <t>C in (MATH 2210, ES 2120)</t>
  </si>
  <si>
    <t>Fluid Dynamics</t>
  </si>
  <si>
    <t>Mechanics of Materials</t>
  </si>
  <si>
    <t>PETROLEUM ENGINEERING</t>
  </si>
  <si>
    <t>PETE</t>
  </si>
  <si>
    <t>Intro to PETE Problem Solving</t>
  </si>
  <si>
    <t>MPE = 5 or concurrent in MATH 2200</t>
  </si>
  <si>
    <t>Fundamentals of Petroleum Engr.</t>
  </si>
  <si>
    <t>C in (MATH 2205, PETE 1060)</t>
  </si>
  <si>
    <t>Intro to Petroleum Engr. Computing</t>
  </si>
  <si>
    <t>C in PETE 1060, D/better or concurrent enroll in MATH 2310</t>
  </si>
  <si>
    <t>Multicomponent Thermodynamics</t>
  </si>
  <si>
    <t>ES 2310 and concurrent enrollment in PETE 2060</t>
  </si>
  <si>
    <t>Rock and Fluids Lab</t>
  </si>
  <si>
    <t>Reservoir Mechanics</t>
  </si>
  <si>
    <t>Basic Drilling Engineering</t>
  </si>
  <si>
    <t>C in (PETE 2050, ES 2330)</t>
  </si>
  <si>
    <t>Drilling Fluids Lab</t>
  </si>
  <si>
    <t>PETE 3255</t>
  </si>
  <si>
    <t>Production Engineering</t>
  </si>
  <si>
    <t>C in (ES 2310, ES 2330, PETE 2050)</t>
  </si>
  <si>
    <t>Well Bore Operations</t>
  </si>
  <si>
    <t>C in (ES 2410, PETE 2050)</t>
  </si>
  <si>
    <t>Well Test Analysis</t>
  </si>
  <si>
    <t>PETE 3200</t>
  </si>
  <si>
    <t>Well Log Interpretation</t>
  </si>
  <si>
    <t>Petroleum Economics</t>
  </si>
  <si>
    <t>COM3</t>
  </si>
  <si>
    <t>PETE Design</t>
  </si>
  <si>
    <t>PETE 3200, 3255, 3715, 3725, and C in COJO 2010</t>
  </si>
  <si>
    <t>[39]</t>
  </si>
  <si>
    <t>UW Required PETE Hours</t>
  </si>
  <si>
    <t>[20]</t>
  </si>
  <si>
    <t>Maximum Transfer PETE hours</t>
  </si>
  <si>
    <t>[19]</t>
  </si>
  <si>
    <t>APPROVED ELECTIVES</t>
  </si>
  <si>
    <t>At least 13 hrs must be 3000-level or higher</t>
  </si>
  <si>
    <t>[18]</t>
  </si>
  <si>
    <t>Transfer Hours Pre UW</t>
  </si>
  <si>
    <t>Total Hours</t>
  </si>
  <si>
    <t>[128]</t>
  </si>
  <si>
    <t>Transfer Hours at UW</t>
  </si>
  <si>
    <t>Total Transfer Hours</t>
  </si>
  <si>
    <t>TOTAL HOURS REMAINING</t>
  </si>
  <si>
    <t>Student Signature</t>
  </si>
  <si>
    <t xml:space="preserve">Date       </t>
  </si>
  <si>
    <t>Advisor approval</t>
  </si>
  <si>
    <t>Date</t>
  </si>
  <si>
    <t>Department approval</t>
  </si>
  <si>
    <t>College approval</t>
  </si>
  <si>
    <t>waived</t>
  </si>
  <si>
    <t>Sp</t>
  </si>
  <si>
    <t>A</t>
  </si>
  <si>
    <t>Summer</t>
  </si>
  <si>
    <t>Su</t>
  </si>
  <si>
    <t>A-</t>
  </si>
  <si>
    <t>Fall</t>
  </si>
  <si>
    <t>Fa</t>
  </si>
  <si>
    <t>TA</t>
  </si>
  <si>
    <t>TA-</t>
  </si>
  <si>
    <t>B+</t>
  </si>
  <si>
    <t>B</t>
  </si>
  <si>
    <t>B-</t>
  </si>
  <si>
    <t>TB+</t>
  </si>
  <si>
    <t>TB</t>
  </si>
  <si>
    <t>TB-</t>
  </si>
  <si>
    <t>C+</t>
  </si>
  <si>
    <t>C</t>
  </si>
  <si>
    <t>TC+</t>
  </si>
  <si>
    <t>C-</t>
  </si>
  <si>
    <t>TC</t>
  </si>
  <si>
    <t>S</t>
  </si>
  <si>
    <t>TS</t>
  </si>
  <si>
    <t>TC-</t>
  </si>
  <si>
    <t>D+</t>
  </si>
  <si>
    <t>D</t>
  </si>
  <si>
    <t>TD+</t>
  </si>
  <si>
    <t>TD</t>
  </si>
  <si>
    <t>PETROLEUM ENGINEERING CURRICULUM</t>
  </si>
  <si>
    <t xml:space="preserve"> (for students entering UW Fall 2015 or later)</t>
  </si>
  <si>
    <t>FALL</t>
  </si>
  <si>
    <t>SPRING</t>
  </si>
  <si>
    <t>Course Title</t>
  </si>
  <si>
    <t>Credits</t>
  </si>
  <si>
    <t>Year 1</t>
  </si>
  <si>
    <t>First Year Seminar (FYS)</t>
  </si>
  <si>
    <t>US &amp; Wyo Constitutions (V)</t>
  </si>
  <si>
    <t>Gen Chem I (PN)</t>
  </si>
  <si>
    <t xml:space="preserve">Gen Chem II </t>
  </si>
  <si>
    <t>ACT 23 or Concurrent MATH 1400 or 1405 or 1450</t>
  </si>
  <si>
    <t>Physical Geology (PN)</t>
  </si>
  <si>
    <t>None</t>
  </si>
  <si>
    <t>Concurrent in MATH 2205</t>
  </si>
  <si>
    <t>Calculus I (Q)</t>
  </si>
  <si>
    <t>C in MATH 1405 or 1450, or MPE 5, or ACT 27/SAT 600</t>
  </si>
  <si>
    <t>Intro Petro Engr Prob Solving</t>
  </si>
  <si>
    <t>College Comp. &amp; Rhet. (COM1)</t>
  </si>
  <si>
    <t>Concurrent MATH 2200</t>
  </si>
  <si>
    <t>Year 2</t>
  </si>
  <si>
    <t>Fundamentals Petroleum Engr</t>
  </si>
  <si>
    <t>C in (MATH 2205, PETE1060)</t>
  </si>
  <si>
    <t>Applied Differential Eqns I</t>
  </si>
  <si>
    <t xml:space="preserve">ES </t>
  </si>
  <si>
    <t>Intro Organic Chem</t>
  </si>
  <si>
    <t>Public Speaking (COM2)</t>
  </si>
  <si>
    <t>Human Culture Elective (H)</t>
  </si>
  <si>
    <t>Year 3</t>
  </si>
  <si>
    <t>Engr Physics II</t>
  </si>
  <si>
    <t>Reservoir Engineering</t>
  </si>
  <si>
    <t>Petroleum Engr Computing</t>
  </si>
  <si>
    <t>C in PETE 1060, concurrent in MATH 2310</t>
  </si>
  <si>
    <t>C in (PETE 2050, ES 2310, ES 2330)</t>
  </si>
  <si>
    <t>C in (ES 2310, ES 2330)</t>
  </si>
  <si>
    <t>C in (PETE 2050, ES 2410)</t>
  </si>
  <si>
    <t>Multicomponent Thermo</t>
  </si>
  <si>
    <t>ES 2310, concurrent in PETE 2060</t>
  </si>
  <si>
    <t>Year 4</t>
  </si>
  <si>
    <t>PETE Design (COM3)</t>
  </si>
  <si>
    <t>PETE 3200, 3255, 3715, 3725, C in COM 2</t>
  </si>
  <si>
    <t>Petroleum Geology</t>
  </si>
  <si>
    <t>PETE 2050</t>
  </si>
  <si>
    <t>Technical Elective</t>
  </si>
  <si>
    <t>Total Hours:</t>
  </si>
  <si>
    <t xml:space="preserve">     Prerequisite(s)</t>
  </si>
  <si>
    <t xml:space="preserve">     C or better is required for these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</si>
</sst>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MS Sans Serif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</font>
    <font>
      <b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1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6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" fillId="0" borderId="8" xfId="0" applyFont="1" applyBorder="1"/>
    <xf numFmtId="0" fontId="9" fillId="0" borderId="3" xfId="0" applyFont="1" applyBorder="1" applyAlignment="1">
      <alignment horizontal="left"/>
    </xf>
    <xf numFmtId="0" fontId="1" fillId="0" borderId="9" xfId="0" applyFont="1" applyBorder="1"/>
    <xf numFmtId="0" fontId="8" fillId="0" borderId="0" xfId="0" applyFont="1" applyAlignment="1">
      <alignment horizontal="left"/>
    </xf>
    <xf numFmtId="0" fontId="1" fillId="0" borderId="10" xfId="0" applyFont="1" applyBorder="1"/>
    <xf numFmtId="0" fontId="7" fillId="0" borderId="3" xfId="0" applyFont="1" applyBorder="1" applyAlignment="1">
      <alignment horizontal="center"/>
    </xf>
    <xf numFmtId="0" fontId="1" fillId="0" borderId="11" xfId="0" applyFont="1" applyBorder="1"/>
    <xf numFmtId="0" fontId="5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10" fillId="0" borderId="0" xfId="0" applyFont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4" borderId="0" xfId="0" applyFont="1" applyFill="1"/>
    <xf numFmtId="0" fontId="11" fillId="0" borderId="1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top"/>
    </xf>
    <xf numFmtId="0" fontId="13" fillId="0" borderId="0" xfId="0" applyFont="1"/>
    <xf numFmtId="0" fontId="12" fillId="0" borderId="0" xfId="0" applyFont="1" applyAlignment="1">
      <alignment horizontal="left" vertical="top"/>
    </xf>
    <xf numFmtId="0" fontId="14" fillId="0" borderId="0" xfId="0" applyFont="1"/>
    <xf numFmtId="0" fontId="15" fillId="0" borderId="0" xfId="0" applyFont="1" applyAlignment="1">
      <alignment horizontal="left"/>
    </xf>
    <xf numFmtId="0" fontId="0" fillId="5" borderId="0" xfId="0" applyFill="1"/>
    <xf numFmtId="0" fontId="16" fillId="0" borderId="0" xfId="0" applyFont="1"/>
    <xf numFmtId="0" fontId="0" fillId="4" borderId="0" xfId="0" applyFill="1"/>
    <xf numFmtId="0" fontId="6" fillId="0" borderId="3" xfId="0" applyFont="1" applyBorder="1"/>
    <xf numFmtId="0" fontId="17" fillId="0" borderId="0" xfId="0" applyFont="1" applyAlignment="1">
      <alignment horizontal="center"/>
    </xf>
    <xf numFmtId="0" fontId="8" fillId="0" borderId="7" xfId="0" quotePrefix="1" applyFont="1" applyBorder="1" applyAlignment="1">
      <alignment horizontal="left"/>
    </xf>
    <xf numFmtId="0" fontId="3" fillId="0" borderId="0" xfId="0" quotePrefix="1" applyFont="1" applyAlignment="1">
      <alignment horizontal="center"/>
    </xf>
    <xf numFmtId="0" fontId="17" fillId="0" borderId="0" xfId="0" quotePrefix="1" applyFont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8" fillId="0" borderId="3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" fillId="0" borderId="14" xfId="0" applyFont="1" applyBorder="1"/>
    <xf numFmtId="0" fontId="0" fillId="0" borderId="6" xfId="0" applyBorder="1"/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/>
    <xf numFmtId="0" fontId="1" fillId="0" borderId="4" xfId="0" applyFont="1" applyFill="1" applyBorder="1"/>
    <xf numFmtId="0" fontId="1" fillId="0" borderId="4" xfId="0" applyFont="1" applyFill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5" borderId="0" xfId="0" applyFont="1" applyFill="1" applyAlignment="1">
      <alignment horizontal="left" vertical="top"/>
    </xf>
  </cellXfs>
  <cellStyles count="1">
    <cellStyle name="Normal" xfId="0" builtinId="0"/>
  </cellStyles>
  <dxfs count="3">
    <dxf>
      <font>
        <b/>
        <i val="0"/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C0000"/>
      <color rgb="FFFFC7CE"/>
      <color rgb="FFE6A4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view="pageBreakPreview" zoomScaleNormal="100" zoomScaleSheetLayoutView="100" workbookViewId="0">
      <selection activeCell="D4" sqref="D4:F4"/>
    </sheetView>
  </sheetViews>
  <sheetFormatPr defaultRowHeight="12.75" x14ac:dyDescent="0.2"/>
  <cols>
    <col min="1" max="1" width="6.7109375" customWidth="1"/>
    <col min="2" max="2" width="7.7109375" customWidth="1"/>
    <col min="3" max="3" width="5.7109375" customWidth="1"/>
    <col min="4" max="4" width="29.5703125" customWidth="1"/>
    <col min="5" max="5" width="5.7109375" customWidth="1"/>
    <col min="6" max="8" width="6.7109375" customWidth="1"/>
    <col min="9" max="13" width="4.7109375" customWidth="1"/>
    <col min="14" max="14" width="7.7109375" customWidth="1"/>
    <col min="15" max="15" width="13.7109375" customWidth="1"/>
    <col min="16" max="16" width="8.42578125" customWidth="1"/>
    <col min="17" max="17" width="15.140625" customWidth="1"/>
  </cols>
  <sheetData>
    <row r="1" spans="1:17" ht="20.25" x14ac:dyDescent="0.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25.5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 customHeight="1" x14ac:dyDescent="0.2">
      <c r="A3" s="5" t="s">
        <v>1</v>
      </c>
      <c r="B3" s="3"/>
      <c r="C3" s="3"/>
      <c r="D3" s="91"/>
      <c r="E3" s="91"/>
      <c r="F3" s="91"/>
      <c r="G3" s="3"/>
      <c r="H3" s="3"/>
      <c r="L3" s="7" t="s">
        <v>2</v>
      </c>
      <c r="M3" s="90"/>
      <c r="N3" s="90"/>
      <c r="O3" s="90"/>
      <c r="P3" s="90"/>
      <c r="Q3" s="90"/>
    </row>
    <row r="4" spans="1:17" ht="15" customHeight="1" x14ac:dyDescent="0.2">
      <c r="A4" s="76" t="s">
        <v>3</v>
      </c>
      <c r="B4" s="3"/>
      <c r="C4" s="4"/>
      <c r="D4" s="91"/>
      <c r="E4" s="91"/>
      <c r="F4" s="91"/>
      <c r="G4" s="3"/>
      <c r="H4" s="3"/>
      <c r="L4" s="7" t="s">
        <v>4</v>
      </c>
      <c r="M4" s="92"/>
      <c r="N4" s="92"/>
      <c r="O4" s="92"/>
      <c r="P4" s="92"/>
      <c r="Q4" s="92"/>
    </row>
    <row r="5" spans="1:17" ht="15" customHeight="1" x14ac:dyDescent="0.2">
      <c r="A5" s="5" t="s">
        <v>5</v>
      </c>
      <c r="B5" s="3"/>
      <c r="C5" s="3"/>
      <c r="D5" s="91"/>
      <c r="E5" s="91"/>
      <c r="F5" s="91"/>
      <c r="L5" s="7" t="s">
        <v>6</v>
      </c>
      <c r="M5" s="93"/>
      <c r="N5" s="93"/>
      <c r="O5" s="4" t="s">
        <v>7</v>
      </c>
      <c r="P5" s="85" t="s">
        <v>8</v>
      </c>
      <c r="Q5" s="86"/>
    </row>
    <row r="6" spans="1:17" ht="15" customHeight="1" x14ac:dyDescent="0.2">
      <c r="A6" s="5"/>
      <c r="B6" s="3"/>
      <c r="C6" s="3"/>
      <c r="D6" s="1"/>
      <c r="E6" s="1"/>
      <c r="F6" s="1"/>
      <c r="G6" s="4"/>
      <c r="H6" s="4"/>
      <c r="L6" s="7" t="s">
        <v>9</v>
      </c>
      <c r="M6" s="92"/>
      <c r="N6" s="92"/>
      <c r="O6" s="4"/>
      <c r="P6" s="2"/>
      <c r="Q6" s="1"/>
    </row>
    <row r="7" spans="1:17" ht="13.5" thickBot="1" x14ac:dyDescent="0.25">
      <c r="A7" s="8"/>
      <c r="B7" s="8"/>
      <c r="C7" s="8"/>
      <c r="D7" s="10"/>
      <c r="E7" s="11"/>
      <c r="F7" s="11"/>
      <c r="G7" s="11"/>
      <c r="H7" s="11"/>
      <c r="I7" s="8"/>
      <c r="J7" s="8"/>
      <c r="K7" s="11"/>
      <c r="L7" s="8"/>
      <c r="M7" s="8"/>
      <c r="N7" s="8"/>
      <c r="O7" s="9"/>
      <c r="P7" s="9"/>
      <c r="Q7" s="9"/>
    </row>
    <row r="8" spans="1:17" ht="15" customHeight="1" x14ac:dyDescent="0.2">
      <c r="A8" s="5" t="s">
        <v>10</v>
      </c>
      <c r="B8" s="3"/>
      <c r="C8" s="3"/>
      <c r="D8" s="1"/>
      <c r="E8" s="13" t="s">
        <v>11</v>
      </c>
      <c r="F8" s="13" t="s">
        <v>12</v>
      </c>
      <c r="G8" s="13" t="s">
        <v>13</v>
      </c>
      <c r="H8" s="13" t="s">
        <v>14</v>
      </c>
      <c r="I8" s="37" t="s">
        <v>15</v>
      </c>
      <c r="J8" s="12"/>
      <c r="K8" s="12"/>
      <c r="L8" s="12"/>
      <c r="M8" s="12"/>
      <c r="N8" s="12"/>
      <c r="O8" s="2"/>
      <c r="P8" s="88" t="s">
        <v>16</v>
      </c>
      <c r="Q8" s="89"/>
    </row>
    <row r="9" spans="1:17" ht="15" customHeight="1" x14ac:dyDescent="0.2">
      <c r="A9" s="3" t="s">
        <v>17</v>
      </c>
      <c r="B9" s="65" t="s">
        <v>18</v>
      </c>
      <c r="C9" s="65">
        <v>1010</v>
      </c>
      <c r="D9" s="1" t="s">
        <v>19</v>
      </c>
      <c r="E9" s="3">
        <v>3</v>
      </c>
      <c r="F9" s="15" t="str">
        <f>IF(OR(G9="waived",G9="A",G9="A-",G9="B+",G9="B",G9="B-",G9="C+",G9="C",G9="S",G9="T",G9="TR",G9="TA",G9="TA-",G9="TB+",G9="TB",G9="TB-",G9="TC+",G9="TC",G9="AP"),E9,"")</f>
        <v/>
      </c>
      <c r="G9" s="81"/>
      <c r="H9" s="15"/>
      <c r="I9" s="39" t="s">
        <v>20</v>
      </c>
      <c r="J9" s="15"/>
      <c r="K9" s="15"/>
      <c r="L9" s="15"/>
      <c r="M9" s="15"/>
      <c r="N9" s="15"/>
      <c r="O9" s="14"/>
      <c r="P9" s="38" t="str">
        <f>IF(OR(G9="TA",G9="TA-",G9="TB+",G9="TB",G9="TB-",G9="TC+",G9="TC"),"Taken at"," ")</f>
        <v xml:space="preserve"> </v>
      </c>
      <c r="Q9" s="64"/>
    </row>
    <row r="10" spans="1:17" ht="15" customHeight="1" x14ac:dyDescent="0.2">
      <c r="A10" s="3" t="s">
        <v>21</v>
      </c>
      <c r="B10" s="65" t="s">
        <v>22</v>
      </c>
      <c r="C10" s="65">
        <v>2010</v>
      </c>
      <c r="D10" s="1" t="s">
        <v>23</v>
      </c>
      <c r="E10" s="6">
        <v>3</v>
      </c>
      <c r="F10" s="15" t="str">
        <f>IF(OR(G10="waived",G10="A",G10="A-",G10="B+",G10="B",G10="B-",G10="C+",G10="C",G10="S",G10="T",G10="TR",G10="TA",G10="TA-",G10="TB+",G10="TB",G10="TB-",G10="TC+",G10="TC",G10="AP"),E10,"")</f>
        <v/>
      </c>
      <c r="G10" s="81"/>
      <c r="H10" s="15"/>
      <c r="I10" s="39" t="s">
        <v>24</v>
      </c>
      <c r="J10" s="15"/>
      <c r="K10" s="15"/>
      <c r="L10" s="15"/>
      <c r="M10" s="15"/>
      <c r="N10" s="15"/>
      <c r="O10" s="14"/>
      <c r="P10" s="38" t="str">
        <f>IF(OR(G10="TA",G10="TA-",G10="TB+",G10="TB",G10="TB-",G10="TC+",G10="TC"),"Taken at"," ")</f>
        <v xml:space="preserve"> </v>
      </c>
      <c r="Q10" s="14"/>
    </row>
    <row r="11" spans="1:17" ht="15" customHeight="1" x14ac:dyDescent="0.2">
      <c r="A11" s="3"/>
      <c r="B11" s="2"/>
      <c r="C11" s="4"/>
      <c r="D11" s="16" t="s">
        <v>25</v>
      </c>
      <c r="E11" s="4">
        <v>6</v>
      </c>
      <c r="F11" s="3">
        <f>SUM(F9:F10)</f>
        <v>0</v>
      </c>
      <c r="G11" s="82"/>
      <c r="H11" s="3"/>
      <c r="I11" s="3"/>
      <c r="J11" s="3"/>
      <c r="K11" s="3"/>
      <c r="L11" s="3"/>
      <c r="M11" s="3"/>
      <c r="N11" s="3"/>
      <c r="O11" s="2"/>
      <c r="P11" s="79"/>
      <c r="Q11" s="25"/>
    </row>
    <row r="12" spans="1:17" ht="15" customHeight="1" x14ac:dyDescent="0.2">
      <c r="A12" s="5" t="s">
        <v>26</v>
      </c>
      <c r="B12" s="2"/>
      <c r="C12" s="1"/>
      <c r="D12" s="1"/>
      <c r="E12" s="3"/>
      <c r="F12" s="3"/>
      <c r="G12" s="82"/>
      <c r="H12" s="3"/>
      <c r="I12" s="41" t="s">
        <v>15</v>
      </c>
      <c r="J12" s="3"/>
      <c r="K12" s="3"/>
      <c r="L12" s="3"/>
      <c r="M12" s="3"/>
      <c r="N12" s="3"/>
      <c r="O12" s="2"/>
      <c r="P12" s="40"/>
      <c r="Q12" s="2"/>
    </row>
    <row r="13" spans="1:17" ht="15" customHeight="1" x14ac:dyDescent="0.2">
      <c r="A13" s="3" t="s">
        <v>27</v>
      </c>
      <c r="B13" s="65" t="s">
        <v>28</v>
      </c>
      <c r="C13" s="65">
        <v>2200</v>
      </c>
      <c r="D13" s="1" t="s">
        <v>29</v>
      </c>
      <c r="E13" s="3">
        <v>4</v>
      </c>
      <c r="F13" s="15" t="str">
        <f>IF(OR(G13="waived",G13="A",G13="A-",G13="B+",G13="B",G13="B-",G13="C+",G13="C",G13="S",G13="T",G13="TR",G13="TA",G13="TA-",G13="TB+",G13="TB",G13="TB-",G13="TC+",G13="TC",G13="AP"),E13,"")</f>
        <v/>
      </c>
      <c r="G13" s="81"/>
      <c r="H13" s="15"/>
      <c r="I13" s="34" t="s">
        <v>30</v>
      </c>
      <c r="J13" s="15"/>
      <c r="K13" s="15"/>
      <c r="L13" s="15"/>
      <c r="M13" s="15"/>
      <c r="N13" s="15"/>
      <c r="O13" s="14"/>
      <c r="P13" s="38" t="str">
        <f>IF(OR(G13="TA",G13="TA-",G13="TB+",G13="TB",G13="TB-",G13="TC+",G13="TC"),"Taken at"," ")</f>
        <v xml:space="preserve"> </v>
      </c>
      <c r="Q13" s="14"/>
    </row>
    <row r="14" spans="1:17" ht="15" customHeight="1" x14ac:dyDescent="0.2">
      <c r="A14" s="3"/>
      <c r="B14" s="65" t="s">
        <v>28</v>
      </c>
      <c r="C14" s="65">
        <v>2205</v>
      </c>
      <c r="D14" s="1" t="s">
        <v>31</v>
      </c>
      <c r="E14" s="3">
        <v>4</v>
      </c>
      <c r="F14" s="15" t="str">
        <f t="shared" ref="F14:F15" si="0">IF(OR(G14="waived",G14="A",G14="A-",G14="B+",G14="B",G14="B-",G14="C+",G14="C",G14="S",G14="T",G14="TR",G14="TA",G14="TA-",G14="TB+",G14="TB",G14="TB-",G14="TC+",G14="TC",G14="AP"),E14,"")</f>
        <v/>
      </c>
      <c r="G14" s="81"/>
      <c r="H14" s="15"/>
      <c r="I14" s="34" t="s">
        <v>32</v>
      </c>
      <c r="J14" s="15"/>
      <c r="K14" s="15"/>
      <c r="L14" s="15"/>
      <c r="M14" s="15"/>
      <c r="N14" s="15"/>
      <c r="O14" s="14"/>
      <c r="P14" s="38" t="str">
        <f t="shared" ref="P14:P15" si="1">IF(OR(G14="TA",G14="TA-",G14="TB+",G14="TB",G14="TB-",G14="TC+",G14="TC"),"Taken at"," ")</f>
        <v xml:space="preserve"> </v>
      </c>
      <c r="Q14" s="14"/>
    </row>
    <row r="15" spans="1:17" ht="15" customHeight="1" x14ac:dyDescent="0.2">
      <c r="A15" s="3"/>
      <c r="B15" s="65" t="s">
        <v>28</v>
      </c>
      <c r="C15" s="65">
        <v>2210</v>
      </c>
      <c r="D15" s="1" t="s">
        <v>33</v>
      </c>
      <c r="E15" s="3">
        <v>4</v>
      </c>
      <c r="F15" s="15" t="str">
        <f t="shared" si="0"/>
        <v/>
      </c>
      <c r="G15" s="81"/>
      <c r="H15" s="15"/>
      <c r="I15" s="34" t="s">
        <v>34</v>
      </c>
      <c r="J15" s="15"/>
      <c r="K15" s="15"/>
      <c r="L15" s="15"/>
      <c r="M15" s="15"/>
      <c r="N15" s="15"/>
      <c r="O15" s="14"/>
      <c r="P15" s="38" t="str">
        <f t="shared" si="1"/>
        <v xml:space="preserve"> </v>
      </c>
      <c r="Q15" s="14"/>
    </row>
    <row r="16" spans="1:17" ht="15" customHeight="1" x14ac:dyDescent="0.2">
      <c r="A16" s="3"/>
      <c r="B16" s="65" t="s">
        <v>28</v>
      </c>
      <c r="C16" s="65">
        <v>2310</v>
      </c>
      <c r="D16" s="1" t="s">
        <v>35</v>
      </c>
      <c r="E16" s="4">
        <v>3</v>
      </c>
      <c r="F16" s="15" t="str">
        <f>IF(OR(G16="waived",G16="A",G16="A-",G16="B+",G16="B",G16="B-",G16="C+",G16="C",G16="C-",G16="D+",G16="D",G16="S",G16="T",G16="TR",G16="TA",G16="TA-",G16="TB+",G16="TB",G16="TB-",G16="TC+",G16="TC",G16="TC-",G16="TD+",G16="TD",G16="AP"),E16,"")</f>
        <v/>
      </c>
      <c r="G16" s="81"/>
      <c r="H16" s="15"/>
      <c r="I16" s="34" t="s">
        <v>34</v>
      </c>
      <c r="J16" s="15"/>
      <c r="K16" s="15"/>
      <c r="L16" s="15"/>
      <c r="M16" s="15"/>
      <c r="N16" s="15"/>
      <c r="O16" s="14"/>
      <c r="P16" s="38" t="str">
        <f>IF(OR(G16="TA",G16="TA-",G16="TB+",G16="TB",G16="TB-",G16="TC+",G16="TC",G16="TC-",G16="TD+",G16="TD"),"Taken at"," ")</f>
        <v xml:space="preserve"> </v>
      </c>
      <c r="Q16" s="14"/>
    </row>
    <row r="17" spans="1:17" ht="15" customHeight="1" x14ac:dyDescent="0.2">
      <c r="A17" s="3"/>
      <c r="B17" s="2"/>
      <c r="C17" s="1"/>
      <c r="D17" s="16" t="s">
        <v>25</v>
      </c>
      <c r="E17" s="21" t="s">
        <v>36</v>
      </c>
      <c r="F17" s="3">
        <f>SUM(F13:F16)</f>
        <v>0</v>
      </c>
      <c r="G17" s="82"/>
      <c r="H17" s="3"/>
      <c r="I17" s="3"/>
      <c r="J17" s="3"/>
      <c r="K17" s="3"/>
      <c r="L17" s="3"/>
      <c r="M17" s="3"/>
      <c r="N17" s="3"/>
      <c r="O17" s="2"/>
      <c r="P17" s="79"/>
      <c r="Q17" s="25"/>
    </row>
    <row r="18" spans="1:17" ht="15" customHeight="1" x14ac:dyDescent="0.2">
      <c r="A18" s="5" t="s">
        <v>37</v>
      </c>
      <c r="B18" s="2"/>
      <c r="C18" s="1"/>
      <c r="D18" s="1"/>
      <c r="E18" s="3"/>
      <c r="F18" s="3"/>
      <c r="G18" s="82"/>
      <c r="H18" s="3"/>
      <c r="I18" s="41" t="s">
        <v>15</v>
      </c>
      <c r="J18" s="3"/>
      <c r="K18" s="3"/>
      <c r="L18" s="3"/>
      <c r="M18" s="3"/>
      <c r="N18" s="3"/>
      <c r="O18" s="2"/>
      <c r="P18" s="40"/>
      <c r="Q18" s="2"/>
    </row>
    <row r="19" spans="1:17" ht="15" customHeight="1" x14ac:dyDescent="0.2">
      <c r="A19" s="3" t="s">
        <v>38</v>
      </c>
      <c r="B19" s="65" t="s">
        <v>39</v>
      </c>
      <c r="C19" s="65">
        <v>1020</v>
      </c>
      <c r="D19" s="1" t="s">
        <v>40</v>
      </c>
      <c r="E19" s="3">
        <v>4</v>
      </c>
      <c r="F19" s="15" t="str">
        <f>IF(OR(G19="waived",G19="A",G19="A-",G19="B+",G19="B",G19="B-",G19="C+",G19="C",G19="C-",G19="D+",G19="D",G19="S",G19="T",G19="TR",G19="TA",G19="TA-",G19="TB+",G19="TB",G19="TB-",G19="TC+",G19="TC",G19="TC-",G19="TD+",G19="TD",G19="AP"),E19,"")</f>
        <v/>
      </c>
      <c r="G19" s="81"/>
      <c r="H19" s="15"/>
      <c r="I19" s="34" t="s">
        <v>41</v>
      </c>
      <c r="J19" s="15"/>
      <c r="K19" s="15"/>
      <c r="L19" s="15"/>
      <c r="M19" s="15"/>
      <c r="N19" s="15"/>
      <c r="O19" s="44"/>
      <c r="P19" s="38" t="str">
        <f>IF(OR(G19="TA",G19="TA-",G19="TB+",G19="TB",G19="TB-",G19="TC+",G19="TC",G19="TC-",G19="TD+",G19="TD"),"Taken at"," ")</f>
        <v xml:space="preserve"> </v>
      </c>
      <c r="Q19" s="14"/>
    </row>
    <row r="20" spans="1:17" ht="15" customHeight="1" x14ac:dyDescent="0.2">
      <c r="A20" s="3"/>
      <c r="B20" s="65" t="s">
        <v>39</v>
      </c>
      <c r="C20" s="65">
        <v>1030</v>
      </c>
      <c r="D20" s="1" t="s">
        <v>42</v>
      </c>
      <c r="E20" s="3">
        <v>4</v>
      </c>
      <c r="F20" s="15" t="str">
        <f t="shared" ref="F20:F24" si="2">IF(OR(G20="waived",G20="A",G20="A-",G20="B+",G20="B",G20="B-",G20="C+",G20="C",G20="C-",G20="D+",G20="D",G20="S",G20="T",G20="TR",G20="TA",G20="TA-",G20="TB+",G20="TB",G20="TB-",G20="TC+",G20="TC",G20="TC-",G20="TD+",G20="TD",G20="AP"),E20,"")</f>
        <v/>
      </c>
      <c r="G20" s="81"/>
      <c r="H20" s="15"/>
      <c r="I20" s="35" t="s">
        <v>43</v>
      </c>
      <c r="J20" s="15"/>
      <c r="K20" s="15"/>
      <c r="L20" s="15"/>
      <c r="M20" s="15"/>
      <c r="N20" s="15"/>
      <c r="O20" s="14"/>
      <c r="P20" s="38" t="str">
        <f t="shared" ref="P20:P24" si="3">IF(OR(G20="TA",G20="TA-",G20="TB+",G20="TB",G20="TB-",G20="TC+",G20="TC",G20="TC-",G20="TD+",G20="TD"),"Taken at"," ")</f>
        <v xml:space="preserve"> </v>
      </c>
      <c r="Q20" s="14"/>
    </row>
    <row r="21" spans="1:17" ht="15" customHeight="1" x14ac:dyDescent="0.2">
      <c r="A21" s="3"/>
      <c r="B21" s="65" t="s">
        <v>39</v>
      </c>
      <c r="C21" s="65">
        <v>2300</v>
      </c>
      <c r="D21" s="1" t="s">
        <v>44</v>
      </c>
      <c r="E21" s="3">
        <v>4</v>
      </c>
      <c r="F21" s="15" t="str">
        <f t="shared" si="2"/>
        <v/>
      </c>
      <c r="G21" s="81"/>
      <c r="H21" s="15"/>
      <c r="I21" s="35" t="s">
        <v>45</v>
      </c>
      <c r="J21" s="15"/>
      <c r="K21" s="15"/>
      <c r="L21" s="15"/>
      <c r="M21" s="15"/>
      <c r="N21" s="15"/>
      <c r="O21" s="14"/>
      <c r="P21" s="38" t="str">
        <f t="shared" si="3"/>
        <v xml:space="preserve"> </v>
      </c>
      <c r="Q21" s="14"/>
    </row>
    <row r="22" spans="1:17" ht="15" customHeight="1" x14ac:dyDescent="0.2">
      <c r="A22" s="3" t="s">
        <v>38</v>
      </c>
      <c r="B22" s="65" t="s">
        <v>46</v>
      </c>
      <c r="C22" s="65">
        <v>1100</v>
      </c>
      <c r="D22" s="1" t="s">
        <v>47</v>
      </c>
      <c r="E22" s="3">
        <v>4</v>
      </c>
      <c r="F22" s="15" t="str">
        <f t="shared" si="2"/>
        <v/>
      </c>
      <c r="G22" s="81"/>
      <c r="H22" s="15"/>
      <c r="I22" s="35"/>
      <c r="J22" s="15"/>
      <c r="K22" s="15"/>
      <c r="L22" s="15"/>
      <c r="M22" s="15"/>
      <c r="N22" s="15"/>
      <c r="O22" s="14"/>
      <c r="P22" s="79" t="str">
        <f t="shared" si="3"/>
        <v xml:space="preserve"> </v>
      </c>
      <c r="Q22" s="25"/>
    </row>
    <row r="23" spans="1:17" ht="15" customHeight="1" x14ac:dyDescent="0.2">
      <c r="A23" s="3"/>
      <c r="B23" s="65" t="s">
        <v>46</v>
      </c>
      <c r="C23" s="65">
        <v>4190</v>
      </c>
      <c r="D23" s="1" t="s">
        <v>48</v>
      </c>
      <c r="E23" s="3">
        <v>3</v>
      </c>
      <c r="F23" s="15" t="str">
        <f t="shared" si="2"/>
        <v/>
      </c>
      <c r="G23" s="81"/>
      <c r="H23" s="15"/>
      <c r="I23" s="35" t="s">
        <v>49</v>
      </c>
      <c r="J23" s="15"/>
      <c r="K23" s="15"/>
      <c r="L23" s="15"/>
      <c r="M23" s="15"/>
      <c r="N23" s="15"/>
      <c r="O23" s="14"/>
      <c r="P23" s="38" t="str">
        <f t="shared" si="3"/>
        <v xml:space="preserve"> </v>
      </c>
      <c r="Q23" s="14"/>
    </row>
    <row r="24" spans="1:17" ht="15" customHeight="1" x14ac:dyDescent="0.2">
      <c r="A24" s="3"/>
      <c r="B24" s="65" t="s">
        <v>50</v>
      </c>
      <c r="C24" s="65">
        <v>1220</v>
      </c>
      <c r="D24" s="1" t="s">
        <v>51</v>
      </c>
      <c r="E24" s="3">
        <v>4</v>
      </c>
      <c r="F24" s="15" t="str">
        <f t="shared" si="2"/>
        <v/>
      </c>
      <c r="G24" s="81"/>
      <c r="H24" s="15"/>
      <c r="I24" s="35" t="s">
        <v>52</v>
      </c>
      <c r="J24" s="23"/>
      <c r="K24" s="23"/>
      <c r="L24" s="23"/>
      <c r="M24" s="23"/>
      <c r="N24" s="23"/>
      <c r="O24" s="42"/>
      <c r="P24" s="38" t="str">
        <f t="shared" si="3"/>
        <v xml:space="preserve"> </v>
      </c>
      <c r="Q24" s="14"/>
    </row>
    <row r="25" spans="1:17" ht="15" customHeight="1" x14ac:dyDescent="0.2">
      <c r="A25" s="3"/>
      <c r="B25" s="2"/>
      <c r="C25" s="4"/>
      <c r="D25" s="16" t="s">
        <v>25</v>
      </c>
      <c r="E25" s="21" t="s">
        <v>53</v>
      </c>
      <c r="F25" s="3">
        <f>SUM(F19:F24)</f>
        <v>0</v>
      </c>
      <c r="G25" s="82"/>
      <c r="H25" s="3"/>
      <c r="I25" s="3"/>
      <c r="J25" s="3"/>
      <c r="K25" s="3"/>
      <c r="L25" s="3"/>
      <c r="M25" s="3"/>
      <c r="N25" s="3"/>
      <c r="O25" s="2"/>
      <c r="P25" s="79"/>
      <c r="Q25" s="25"/>
    </row>
    <row r="26" spans="1:17" ht="15" customHeight="1" x14ac:dyDescent="0.2">
      <c r="A26" s="76" t="s">
        <v>54</v>
      </c>
      <c r="B26" s="2"/>
      <c r="C26" s="1"/>
      <c r="D26" s="1"/>
      <c r="E26" s="3"/>
      <c r="F26" s="3"/>
      <c r="G26" s="82"/>
      <c r="H26" s="3"/>
      <c r="I26" s="41"/>
      <c r="J26" s="4"/>
      <c r="K26" s="4"/>
      <c r="L26" s="4"/>
      <c r="M26" s="4"/>
      <c r="N26" s="3"/>
      <c r="O26" s="2"/>
      <c r="P26" s="40"/>
      <c r="Q26" s="2"/>
    </row>
    <row r="27" spans="1:17" ht="15" customHeight="1" x14ac:dyDescent="0.2">
      <c r="A27" s="3" t="s">
        <v>55</v>
      </c>
      <c r="B27" s="77"/>
      <c r="C27" s="78"/>
      <c r="D27" s="17"/>
      <c r="E27" s="3">
        <v>3</v>
      </c>
      <c r="F27" s="15" t="str">
        <f t="shared" ref="F27:F29" si="4">IF(OR(G27="waived",G27="A",G27="A-",G27="B+",G27="B",G27="B-",G27="C+",G27="C",G27="C-",G27="D+",G27="D",G27="S",G27="T",G27="TR",G27="TA",G27="TA-",G27="TB+",G27="TB",G27="TB-",G27="TC+",G27="TC",G27="TC-",G27="TD+",G27="TD",G27="AP"),E27,"")</f>
        <v/>
      </c>
      <c r="G27" s="81"/>
      <c r="H27" s="15"/>
      <c r="I27" s="39" t="s">
        <v>56</v>
      </c>
      <c r="J27" s="43"/>
      <c r="K27" s="17"/>
      <c r="L27" s="15"/>
      <c r="M27" s="15"/>
      <c r="N27" s="15"/>
      <c r="O27" s="44"/>
      <c r="P27" s="38" t="str">
        <f t="shared" ref="P27:P29" si="5">IF(OR(G27="TA",G27="TA-",G27="TB+",G27="TB",G27="TB-",G27="TC+",G27="TC",G27="TC-",G27="TD+",G27="TD"),"Taken at"," ")</f>
        <v xml:space="preserve"> </v>
      </c>
      <c r="Q27" s="14"/>
    </row>
    <row r="28" spans="1:17" ht="15" customHeight="1" x14ac:dyDescent="0.2">
      <c r="A28" s="3" t="s">
        <v>57</v>
      </c>
      <c r="B28" s="77"/>
      <c r="C28" s="78"/>
      <c r="D28" s="17"/>
      <c r="E28" s="3">
        <v>3</v>
      </c>
      <c r="F28" s="15" t="str">
        <f t="shared" si="4"/>
        <v/>
      </c>
      <c r="G28" s="81"/>
      <c r="H28" s="15"/>
      <c r="I28" s="45"/>
      <c r="J28" s="45"/>
      <c r="K28" s="46"/>
      <c r="L28" s="23"/>
      <c r="M28" s="23"/>
      <c r="N28" s="23"/>
      <c r="O28" s="42"/>
      <c r="P28" s="38" t="str">
        <f t="shared" si="5"/>
        <v xml:space="preserve"> </v>
      </c>
      <c r="Q28" s="64"/>
    </row>
    <row r="29" spans="1:17" ht="15" customHeight="1" x14ac:dyDescent="0.2">
      <c r="A29" s="3" t="s">
        <v>57</v>
      </c>
      <c r="B29" s="78"/>
      <c r="C29" s="78"/>
      <c r="D29" s="17"/>
      <c r="E29" s="6">
        <v>3</v>
      </c>
      <c r="F29" s="15" t="str">
        <f t="shared" si="4"/>
        <v/>
      </c>
      <c r="G29" s="81"/>
      <c r="H29" s="15"/>
      <c r="I29" s="45"/>
      <c r="J29" s="45"/>
      <c r="K29" s="46"/>
      <c r="L29" s="23"/>
      <c r="M29" s="23"/>
      <c r="N29" s="23"/>
      <c r="O29" s="42"/>
      <c r="P29" s="38" t="str">
        <f t="shared" si="5"/>
        <v xml:space="preserve"> </v>
      </c>
      <c r="Q29" s="14"/>
    </row>
    <row r="30" spans="1:17" ht="15" customHeight="1" x14ac:dyDescent="0.2">
      <c r="A30" s="3"/>
      <c r="B30" s="2"/>
      <c r="C30" s="4"/>
      <c r="D30" s="16" t="s">
        <v>25</v>
      </c>
      <c r="E30" s="4" t="s">
        <v>58</v>
      </c>
      <c r="F30" s="3">
        <f>SUM(F27:F29)</f>
        <v>0</v>
      </c>
      <c r="G30" s="82"/>
      <c r="H30" s="3"/>
      <c r="I30" s="41"/>
      <c r="J30" s="33"/>
      <c r="K30" s="3"/>
      <c r="L30" s="3"/>
      <c r="M30" s="3"/>
      <c r="N30" s="3"/>
      <c r="O30" s="2"/>
      <c r="P30" s="79"/>
      <c r="Q30" s="25"/>
    </row>
    <row r="31" spans="1:17" ht="15" customHeight="1" x14ac:dyDescent="0.2">
      <c r="A31" s="5" t="s">
        <v>59</v>
      </c>
      <c r="B31" s="2"/>
      <c r="C31" s="4"/>
      <c r="D31" s="16"/>
      <c r="E31" s="4"/>
      <c r="F31" s="2"/>
      <c r="G31" s="82"/>
      <c r="H31" s="3"/>
      <c r="I31" s="3"/>
      <c r="J31" s="3"/>
      <c r="K31" s="3"/>
      <c r="L31" s="3"/>
      <c r="M31" s="3"/>
      <c r="N31" s="3"/>
      <c r="O31" s="2"/>
      <c r="P31" s="40"/>
      <c r="Q31" s="2"/>
    </row>
    <row r="32" spans="1:17" ht="15" customHeight="1" x14ac:dyDescent="0.2">
      <c r="A32" s="3" t="s">
        <v>60</v>
      </c>
      <c r="B32" s="77"/>
      <c r="C32" s="78"/>
      <c r="D32" s="17"/>
      <c r="E32" s="24">
        <v>3</v>
      </c>
      <c r="F32" s="15" t="str">
        <f t="shared" ref="F32" si="6">IF(OR(G32="waived",G32="A",G32="A-",G32="B+",G32="B",G32="B-",G32="C+",G32="C",G32="S",G32="T",G32="TR",G32="TA",G32="TA-",G32="TB+",G32="TB",G32="TB-",G32="TC+",G32="TC",G32="AP"),E32,"")</f>
        <v/>
      </c>
      <c r="G32" s="81"/>
      <c r="H32" s="15"/>
      <c r="I32" s="17"/>
      <c r="J32" s="15"/>
      <c r="K32" s="15"/>
      <c r="L32" s="15"/>
      <c r="M32" s="15"/>
      <c r="N32" s="15"/>
      <c r="O32" s="14"/>
      <c r="P32" s="38" t="str">
        <f t="shared" ref="P32" si="7">IF(OR(G32="TA",G32="TA-",G32="TB+",G32="TB",G32="TB-",G32="TC+",G32="TC"),"Taken at"," ")</f>
        <v xml:space="preserve"> </v>
      </c>
      <c r="Q32" s="14"/>
    </row>
    <row r="33" spans="1:17" ht="15" customHeight="1" x14ac:dyDescent="0.2">
      <c r="A33" s="3"/>
      <c r="B33" s="2"/>
      <c r="C33" s="4"/>
      <c r="D33" s="16" t="s">
        <v>25</v>
      </c>
      <c r="E33" s="4" t="s">
        <v>61</v>
      </c>
      <c r="F33" s="3">
        <f>SUM(F32)</f>
        <v>0</v>
      </c>
      <c r="G33" s="82"/>
      <c r="H33" s="3"/>
      <c r="I33" s="3"/>
      <c r="J33" s="3"/>
      <c r="K33" s="3"/>
      <c r="L33" s="3"/>
      <c r="M33" s="3"/>
      <c r="N33" s="3"/>
      <c r="O33" s="2"/>
      <c r="P33" s="79"/>
      <c r="Q33" s="80"/>
    </row>
    <row r="34" spans="1:17" ht="15" customHeight="1" x14ac:dyDescent="0.2">
      <c r="A34" s="5" t="s">
        <v>62</v>
      </c>
      <c r="B34" s="2"/>
      <c r="C34" s="1"/>
      <c r="D34" s="1"/>
      <c r="E34" s="3"/>
      <c r="F34" s="3"/>
      <c r="G34" s="82"/>
      <c r="H34" s="3"/>
      <c r="I34" s="41" t="s">
        <v>15</v>
      </c>
      <c r="J34" s="4"/>
      <c r="K34" s="3"/>
      <c r="L34" s="3"/>
      <c r="M34" s="3"/>
      <c r="N34" s="3"/>
      <c r="O34" s="2"/>
      <c r="P34" s="40"/>
    </row>
    <row r="35" spans="1:17" ht="15" customHeight="1" x14ac:dyDescent="0.2">
      <c r="A35" s="3"/>
      <c r="B35" s="65" t="s">
        <v>63</v>
      </c>
      <c r="C35" s="65">
        <v>2110</v>
      </c>
      <c r="D35" s="1" t="s">
        <v>64</v>
      </c>
      <c r="E35" s="3">
        <v>3</v>
      </c>
      <c r="F35" s="15" t="str">
        <f t="shared" ref="F35:F39" si="8">IF(OR(G35="waived",G35="A",G35="A-",G35="B+",G35="B",G35="B-",G35="C+",G35="C",G35="S",G35="T",G35="TR",G35="TA",G35="TA-",G35="TB+",G35="TB",G35="TB-",G35="TC+",G35="TC",G35="AP"),E35,"")</f>
        <v/>
      </c>
      <c r="G35" s="81"/>
      <c r="H35" s="15"/>
      <c r="I35" s="34" t="s">
        <v>65</v>
      </c>
      <c r="J35" s="15"/>
      <c r="K35" s="15"/>
      <c r="L35" s="15"/>
      <c r="M35" s="15"/>
      <c r="N35" s="15"/>
      <c r="O35" s="14"/>
      <c r="P35" s="38" t="str">
        <f t="shared" ref="P35:P39" si="9">IF(OR(G35="TA",G35="TA-",G35="TB+",G35="TB",G35="TB-",G35="TC+",G35="TC"),"Taken at"," ")</f>
        <v xml:space="preserve"> </v>
      </c>
      <c r="Q35" s="14"/>
    </row>
    <row r="36" spans="1:17" ht="15" customHeight="1" x14ac:dyDescent="0.2">
      <c r="A36" s="3"/>
      <c r="B36" s="65" t="s">
        <v>63</v>
      </c>
      <c r="C36" s="65">
        <v>2120</v>
      </c>
      <c r="D36" s="1" t="s">
        <v>66</v>
      </c>
      <c r="E36" s="3">
        <v>3</v>
      </c>
      <c r="F36" s="15" t="str">
        <f t="shared" si="8"/>
        <v/>
      </c>
      <c r="G36" s="81"/>
      <c r="H36" s="15"/>
      <c r="I36" s="34" t="s">
        <v>67</v>
      </c>
      <c r="J36" s="15"/>
      <c r="K36" s="15"/>
      <c r="L36" s="15"/>
      <c r="M36" s="15"/>
      <c r="N36" s="15"/>
      <c r="O36" s="14"/>
      <c r="P36" s="38" t="str">
        <f t="shared" si="9"/>
        <v xml:space="preserve"> </v>
      </c>
      <c r="Q36" s="14"/>
    </row>
    <row r="37" spans="1:17" ht="15" customHeight="1" x14ac:dyDescent="0.2">
      <c r="A37" s="3"/>
      <c r="B37" s="65" t="s">
        <v>63</v>
      </c>
      <c r="C37" s="65">
        <v>2310</v>
      </c>
      <c r="D37" s="1" t="s">
        <v>68</v>
      </c>
      <c r="E37" s="3">
        <v>3</v>
      </c>
      <c r="F37" s="15" t="str">
        <f t="shared" si="8"/>
        <v/>
      </c>
      <c r="G37" s="81"/>
      <c r="H37" s="15"/>
      <c r="I37" s="35" t="s">
        <v>69</v>
      </c>
      <c r="J37" s="15"/>
      <c r="K37" s="15"/>
      <c r="L37" s="15"/>
      <c r="M37" s="15"/>
      <c r="N37" s="15"/>
      <c r="O37" s="14"/>
      <c r="P37" s="38" t="str">
        <f t="shared" si="9"/>
        <v xml:space="preserve"> </v>
      </c>
      <c r="Q37" s="14"/>
    </row>
    <row r="38" spans="1:17" ht="15" customHeight="1" x14ac:dyDescent="0.2">
      <c r="A38" s="3"/>
      <c r="B38" s="65" t="s">
        <v>63</v>
      </c>
      <c r="C38" s="65">
        <v>2330</v>
      </c>
      <c r="D38" s="1" t="s">
        <v>70</v>
      </c>
      <c r="E38" s="3">
        <v>3</v>
      </c>
      <c r="F38" s="15" t="str">
        <f t="shared" si="8"/>
        <v/>
      </c>
      <c r="G38" s="81"/>
      <c r="H38" s="15"/>
      <c r="I38" s="35" t="s">
        <v>69</v>
      </c>
      <c r="J38" s="15"/>
      <c r="K38" s="15"/>
      <c r="L38" s="15"/>
      <c r="M38" s="15"/>
      <c r="N38" s="15"/>
      <c r="O38" s="14"/>
      <c r="P38" s="38" t="str">
        <f t="shared" si="9"/>
        <v xml:space="preserve"> </v>
      </c>
      <c r="Q38" s="14"/>
    </row>
    <row r="39" spans="1:17" ht="15" customHeight="1" x14ac:dyDescent="0.2">
      <c r="A39" s="3"/>
      <c r="B39" s="65" t="s">
        <v>63</v>
      </c>
      <c r="C39" s="65">
        <v>2410</v>
      </c>
      <c r="D39" s="1" t="s">
        <v>71</v>
      </c>
      <c r="E39" s="6">
        <v>3</v>
      </c>
      <c r="F39" s="15" t="str">
        <f t="shared" si="8"/>
        <v/>
      </c>
      <c r="G39" s="81"/>
      <c r="H39" s="15"/>
      <c r="I39" s="34" t="s">
        <v>67</v>
      </c>
      <c r="J39" s="15"/>
      <c r="K39" s="15"/>
      <c r="L39" s="15"/>
      <c r="M39" s="15"/>
      <c r="N39" s="15"/>
      <c r="O39" s="14"/>
      <c r="P39" s="38" t="str">
        <f t="shared" si="9"/>
        <v xml:space="preserve"> </v>
      </c>
      <c r="Q39" s="14"/>
    </row>
    <row r="40" spans="1:17" ht="15" customHeight="1" x14ac:dyDescent="0.2">
      <c r="A40" s="3"/>
      <c r="B40" s="2"/>
      <c r="C40" s="1"/>
      <c r="D40" s="16" t="s">
        <v>25</v>
      </c>
      <c r="E40" s="4" t="s">
        <v>36</v>
      </c>
      <c r="F40" s="3">
        <f>SUM(F35:F39)</f>
        <v>0</v>
      </c>
      <c r="G40" s="83"/>
      <c r="H40" s="22"/>
      <c r="I40" s="22"/>
      <c r="J40" s="22"/>
      <c r="K40" s="22"/>
      <c r="L40" s="22"/>
      <c r="M40" s="22"/>
      <c r="N40" s="22"/>
      <c r="O40" s="25"/>
      <c r="P40" s="79"/>
      <c r="Q40" s="25"/>
    </row>
    <row r="41" spans="1:17" ht="15" customHeight="1" x14ac:dyDescent="0.2">
      <c r="A41" s="5" t="s">
        <v>72</v>
      </c>
      <c r="B41" s="2"/>
      <c r="C41" s="1"/>
      <c r="D41" s="1"/>
      <c r="E41" s="3"/>
      <c r="F41" s="3" t="str">
        <f>IF(OR(G41="A", G41="B", G41="C", G41="D", G41="S", G41="T", G41="TR", G41="TA", G41="TB", G41="TC",G41="AP"),E41,"")</f>
        <v/>
      </c>
      <c r="G41" s="82"/>
      <c r="H41" s="3"/>
      <c r="I41" s="41" t="s">
        <v>15</v>
      </c>
      <c r="J41" s="3"/>
      <c r="K41" s="3"/>
      <c r="L41" s="3"/>
      <c r="M41" s="3"/>
      <c r="N41" s="3"/>
      <c r="O41" s="2"/>
      <c r="P41" s="40"/>
      <c r="Q41" s="2"/>
    </row>
    <row r="42" spans="1:17" ht="15" customHeight="1" x14ac:dyDescent="0.2">
      <c r="A42" s="5"/>
      <c r="B42" s="65" t="s">
        <v>73</v>
      </c>
      <c r="C42" s="65">
        <v>1060</v>
      </c>
      <c r="D42" s="1" t="s">
        <v>74</v>
      </c>
      <c r="E42" s="3">
        <v>1</v>
      </c>
      <c r="F42" s="15" t="str">
        <f t="shared" ref="F42:F43" si="10">IF(OR(G42="waived",G42="A",G42="A-",G42="B+",G42="B",G42="B-",G42="C+",G42="C",G42="S",G42="T",G42="TR",G42="TA",G42="TA-",G42="TB+",G42="TB",G42="TB-",G42="TC+",G42="TC",G42="AP"),E42,"")</f>
        <v/>
      </c>
      <c r="G42" s="81"/>
      <c r="H42" s="15"/>
      <c r="I42" s="34" t="s">
        <v>75</v>
      </c>
      <c r="J42" s="15"/>
      <c r="K42" s="15"/>
      <c r="L42" s="15"/>
      <c r="M42" s="15"/>
      <c r="N42" s="15"/>
      <c r="O42" s="14"/>
      <c r="P42" s="38" t="str">
        <f t="shared" ref="P42:P43" si="11">IF(OR(G42="TA",G42="TA-",G42="TB+",G42="TB",G42="TB-",G42="TC+",G42="TC"),"Taken at"," ")</f>
        <v xml:space="preserve"> </v>
      </c>
      <c r="Q42" s="14"/>
    </row>
    <row r="43" spans="1:17" ht="15" customHeight="1" x14ac:dyDescent="0.2">
      <c r="A43" s="5"/>
      <c r="B43" s="65" t="s">
        <v>73</v>
      </c>
      <c r="C43" s="65">
        <v>2050</v>
      </c>
      <c r="D43" s="1" t="s">
        <v>76</v>
      </c>
      <c r="E43" s="3">
        <v>3</v>
      </c>
      <c r="F43" s="15" t="str">
        <f t="shared" si="10"/>
        <v/>
      </c>
      <c r="G43" s="81"/>
      <c r="H43" s="15"/>
      <c r="I43" s="34" t="s">
        <v>77</v>
      </c>
      <c r="J43" s="15"/>
      <c r="K43" s="15"/>
      <c r="L43" s="15"/>
      <c r="M43" s="15"/>
      <c r="N43" s="15"/>
      <c r="O43" s="14"/>
      <c r="P43" s="38" t="str">
        <f t="shared" si="11"/>
        <v xml:space="preserve"> </v>
      </c>
      <c r="Q43" s="14"/>
    </row>
    <row r="44" spans="1:17" ht="15" customHeight="1" x14ac:dyDescent="0.2">
      <c r="A44" s="3"/>
      <c r="B44" s="65" t="s">
        <v>73</v>
      </c>
      <c r="C44" s="65">
        <v>2060</v>
      </c>
      <c r="D44" s="1" t="s">
        <v>78</v>
      </c>
      <c r="E44" s="3">
        <v>3</v>
      </c>
      <c r="F44" s="15" t="str">
        <f t="shared" ref="F44:F54" si="12">IF(OR(G44="waived",G44="A",G44="A-",G44="B+",G44="B",G44="B-",G44="C+",G44="C",G44="C-",G44="D+",G44="D",G44="S",G44="T",G44="TR",G44="TA",G44="TA-",G44="TB+",G44="TB",G44="TB-",G44="TC+",G44="TC",G44="TC-",G44="TD+",G44="TD",G44="AP"),E44,"")</f>
        <v/>
      </c>
      <c r="G44" s="81"/>
      <c r="H44" s="15"/>
      <c r="I44" s="66" t="s">
        <v>79</v>
      </c>
      <c r="J44" s="15"/>
      <c r="K44" s="15"/>
      <c r="L44" s="15"/>
      <c r="M44" s="15"/>
      <c r="N44" s="15"/>
      <c r="O44" s="14"/>
      <c r="P44" s="38" t="str">
        <f t="shared" ref="P44:P54" si="13">IF(OR(G44="TA",G44="TA-",G44="TB+",G44="TB",G44="TB-",G44="TC+",G44="TC",G44="TC-",G44="TD+",G44="TD"),"Taken at"," ")</f>
        <v xml:space="preserve"> </v>
      </c>
      <c r="Q44" s="14"/>
    </row>
    <row r="45" spans="1:17" ht="15" customHeight="1" x14ac:dyDescent="0.2">
      <c r="A45" s="3"/>
      <c r="B45" s="65" t="s">
        <v>73</v>
      </c>
      <c r="C45" s="65">
        <v>3015</v>
      </c>
      <c r="D45" s="2" t="s">
        <v>80</v>
      </c>
      <c r="E45" s="3">
        <v>3</v>
      </c>
      <c r="F45" s="15" t="str">
        <f t="shared" si="12"/>
        <v/>
      </c>
      <c r="G45" s="81"/>
      <c r="H45" s="15"/>
      <c r="I45" s="35" t="s">
        <v>81</v>
      </c>
      <c r="J45" s="15"/>
      <c r="K45" s="15"/>
      <c r="L45" s="15"/>
      <c r="M45" s="15"/>
      <c r="N45" s="15"/>
      <c r="O45" s="14"/>
      <c r="P45" s="38" t="str">
        <f t="shared" si="13"/>
        <v xml:space="preserve"> </v>
      </c>
      <c r="Q45" s="14"/>
    </row>
    <row r="46" spans="1:17" ht="15" customHeight="1" x14ac:dyDescent="0.2">
      <c r="A46" s="3"/>
      <c r="B46" s="65" t="s">
        <v>73</v>
      </c>
      <c r="C46" s="65">
        <v>3100</v>
      </c>
      <c r="D46" s="2" t="s">
        <v>82</v>
      </c>
      <c r="E46" s="3">
        <v>2</v>
      </c>
      <c r="F46" s="15" t="str">
        <f t="shared" si="12"/>
        <v/>
      </c>
      <c r="G46" s="81"/>
      <c r="H46" s="15"/>
      <c r="I46" s="34" t="s">
        <v>49</v>
      </c>
      <c r="J46" s="15"/>
      <c r="K46" s="15"/>
      <c r="L46" s="15"/>
      <c r="M46" s="15"/>
      <c r="N46" s="15"/>
      <c r="O46" s="14"/>
      <c r="P46" s="38" t="str">
        <f t="shared" si="13"/>
        <v xml:space="preserve"> </v>
      </c>
      <c r="Q46" s="14"/>
    </row>
    <row r="47" spans="1:17" ht="15" customHeight="1" x14ac:dyDescent="0.2">
      <c r="A47" s="3"/>
      <c r="B47" s="65" t="s">
        <v>73</v>
      </c>
      <c r="C47" s="65">
        <v>3200</v>
      </c>
      <c r="D47" s="1" t="s">
        <v>83</v>
      </c>
      <c r="E47" s="3">
        <v>3</v>
      </c>
      <c r="F47" s="15" t="str">
        <f t="shared" si="12"/>
        <v/>
      </c>
      <c r="G47" s="81"/>
      <c r="H47" s="15"/>
      <c r="I47" s="34" t="s">
        <v>49</v>
      </c>
      <c r="J47" s="15"/>
      <c r="K47" s="15"/>
      <c r="L47" s="15"/>
      <c r="M47" s="15"/>
      <c r="N47" s="15"/>
      <c r="O47" s="14"/>
      <c r="P47" s="38" t="str">
        <f t="shared" si="13"/>
        <v xml:space="preserve"> </v>
      </c>
      <c r="Q47" s="14"/>
    </row>
    <row r="48" spans="1:17" ht="15" customHeight="1" x14ac:dyDescent="0.2">
      <c r="A48" s="3"/>
      <c r="B48" s="65" t="s">
        <v>73</v>
      </c>
      <c r="C48" s="65">
        <v>3255</v>
      </c>
      <c r="D48" s="2" t="s">
        <v>84</v>
      </c>
      <c r="E48" s="3">
        <v>3</v>
      </c>
      <c r="F48" s="15" t="str">
        <f t="shared" si="12"/>
        <v/>
      </c>
      <c r="G48" s="81"/>
      <c r="H48" s="15"/>
      <c r="I48" s="66" t="s">
        <v>85</v>
      </c>
      <c r="J48" s="15"/>
      <c r="K48" s="15"/>
      <c r="L48" s="15"/>
      <c r="M48" s="15"/>
      <c r="N48" s="15"/>
      <c r="O48" s="14"/>
      <c r="P48" s="38" t="str">
        <f t="shared" si="13"/>
        <v xml:space="preserve"> </v>
      </c>
      <c r="Q48" s="14"/>
    </row>
    <row r="49" spans="1:17" ht="15" customHeight="1" x14ac:dyDescent="0.2">
      <c r="A49" s="3"/>
      <c r="B49" s="65" t="s">
        <v>73</v>
      </c>
      <c r="C49" s="65">
        <v>3265</v>
      </c>
      <c r="D49" s="1" t="s">
        <v>86</v>
      </c>
      <c r="E49" s="3">
        <v>3</v>
      </c>
      <c r="F49" s="15" t="str">
        <f t="shared" si="12"/>
        <v/>
      </c>
      <c r="G49" s="81"/>
      <c r="H49" s="15"/>
      <c r="I49" s="35" t="s">
        <v>87</v>
      </c>
      <c r="J49" s="15"/>
      <c r="K49" s="15"/>
      <c r="L49" s="15"/>
      <c r="M49" s="15"/>
      <c r="N49" s="15"/>
      <c r="O49" s="14"/>
      <c r="P49" s="38" t="str">
        <f t="shared" si="13"/>
        <v xml:space="preserve"> </v>
      </c>
      <c r="Q49" s="14"/>
    </row>
    <row r="50" spans="1:17" ht="15" customHeight="1" x14ac:dyDescent="0.2">
      <c r="A50" s="3"/>
      <c r="B50" s="65" t="s">
        <v>73</v>
      </c>
      <c r="C50" s="65">
        <v>3715</v>
      </c>
      <c r="D50" s="1" t="s">
        <v>88</v>
      </c>
      <c r="E50" s="3">
        <v>3</v>
      </c>
      <c r="F50" s="15" t="str">
        <f t="shared" si="12"/>
        <v/>
      </c>
      <c r="G50" s="81"/>
      <c r="H50" s="15"/>
      <c r="I50" s="34" t="s">
        <v>89</v>
      </c>
      <c r="J50" s="15"/>
      <c r="K50" s="15"/>
      <c r="L50" s="15"/>
      <c r="M50" s="15"/>
      <c r="N50" s="15"/>
      <c r="O50" s="14"/>
      <c r="P50" s="38" t="str">
        <f t="shared" si="13"/>
        <v xml:space="preserve"> </v>
      </c>
      <c r="Q50" s="14"/>
    </row>
    <row r="51" spans="1:17" ht="15" customHeight="1" x14ac:dyDescent="0.2">
      <c r="A51" s="3"/>
      <c r="B51" s="65" t="s">
        <v>73</v>
      </c>
      <c r="C51" s="65">
        <v>3725</v>
      </c>
      <c r="D51" s="1" t="s">
        <v>90</v>
      </c>
      <c r="E51" s="3">
        <v>3</v>
      </c>
      <c r="F51" s="15" t="str">
        <f t="shared" si="12"/>
        <v/>
      </c>
      <c r="G51" s="81"/>
      <c r="H51" s="15"/>
      <c r="I51" s="34" t="s">
        <v>91</v>
      </c>
      <c r="J51" s="15"/>
      <c r="K51" s="15"/>
      <c r="L51" s="15"/>
      <c r="M51" s="15"/>
      <c r="N51" s="15"/>
      <c r="O51" s="14"/>
      <c r="P51" s="38" t="str">
        <f t="shared" si="13"/>
        <v xml:space="preserve"> </v>
      </c>
      <c r="Q51" s="14"/>
    </row>
    <row r="52" spans="1:17" ht="15" customHeight="1" x14ac:dyDescent="0.2">
      <c r="A52" s="3"/>
      <c r="B52" s="65" t="s">
        <v>73</v>
      </c>
      <c r="C52" s="65">
        <v>4225</v>
      </c>
      <c r="D52" s="1" t="s">
        <v>92</v>
      </c>
      <c r="E52" s="3">
        <v>2</v>
      </c>
      <c r="F52" s="15" t="str">
        <f t="shared" si="12"/>
        <v/>
      </c>
      <c r="G52" s="81"/>
      <c r="H52" s="15"/>
      <c r="I52" s="34" t="s">
        <v>93</v>
      </c>
      <c r="J52" s="15"/>
      <c r="K52" s="15"/>
      <c r="L52" s="15"/>
      <c r="M52" s="15"/>
      <c r="N52" s="15"/>
      <c r="O52" s="14"/>
      <c r="P52" s="38" t="str">
        <f t="shared" si="13"/>
        <v xml:space="preserve"> </v>
      </c>
      <c r="Q52" s="14"/>
    </row>
    <row r="53" spans="1:17" ht="15" customHeight="1" x14ac:dyDescent="0.2">
      <c r="A53" s="3"/>
      <c r="B53" s="65" t="s">
        <v>73</v>
      </c>
      <c r="C53" s="65">
        <v>4320</v>
      </c>
      <c r="D53" s="1" t="s">
        <v>94</v>
      </c>
      <c r="E53" s="3">
        <v>3</v>
      </c>
      <c r="F53" s="15" t="str">
        <f t="shared" si="12"/>
        <v/>
      </c>
      <c r="G53" s="81"/>
      <c r="H53" s="15"/>
      <c r="I53" s="34" t="s">
        <v>49</v>
      </c>
      <c r="J53" s="15"/>
      <c r="K53" s="15"/>
      <c r="L53" s="15"/>
      <c r="M53" s="15"/>
      <c r="N53" s="15"/>
      <c r="O53" s="14"/>
      <c r="P53" s="38" t="str">
        <f t="shared" si="13"/>
        <v xml:space="preserve"> </v>
      </c>
      <c r="Q53" s="14"/>
    </row>
    <row r="54" spans="1:17" ht="15" customHeight="1" x14ac:dyDescent="0.2">
      <c r="A54" s="3"/>
      <c r="B54" s="65" t="s">
        <v>73</v>
      </c>
      <c r="C54" s="65">
        <v>4340</v>
      </c>
      <c r="D54" s="1" t="s">
        <v>95</v>
      </c>
      <c r="E54" s="3">
        <v>3</v>
      </c>
      <c r="F54" s="15" t="str">
        <f t="shared" si="12"/>
        <v/>
      </c>
      <c r="G54" s="81"/>
      <c r="H54" s="15"/>
      <c r="I54" s="34" t="s">
        <v>93</v>
      </c>
      <c r="J54" s="15"/>
      <c r="K54" s="15"/>
      <c r="L54" s="15"/>
      <c r="M54" s="15"/>
      <c r="N54" s="15"/>
      <c r="O54" s="14"/>
      <c r="P54" s="38" t="str">
        <f t="shared" si="13"/>
        <v xml:space="preserve"> </v>
      </c>
      <c r="Q54" s="14"/>
    </row>
    <row r="55" spans="1:17" ht="15" customHeight="1" x14ac:dyDescent="0.2">
      <c r="A55" s="3" t="s">
        <v>96</v>
      </c>
      <c r="B55" s="65" t="s">
        <v>73</v>
      </c>
      <c r="C55" s="65">
        <v>4736</v>
      </c>
      <c r="D55" s="1" t="s">
        <v>97</v>
      </c>
      <c r="E55" s="6">
        <v>4</v>
      </c>
      <c r="F55" s="15" t="str">
        <f t="shared" ref="F55" si="14">IF(OR(G55="waived",G55="A",G55="A-",G55="B+",G55="B",G55="B-",G55="C+",G55="C",G55="S",G55="T",G55="TR",G55="TA",G55="TA-",G55="TB+",G55="TB",G55="TB-",G55="TC+",G55="TC",G55="AP"),E55,"")</f>
        <v/>
      </c>
      <c r="G55" s="81"/>
      <c r="H55" s="15"/>
      <c r="I55" s="75" t="s">
        <v>98</v>
      </c>
      <c r="J55" s="15"/>
      <c r="K55" s="15"/>
      <c r="L55" s="15"/>
      <c r="M55" s="15"/>
      <c r="N55" s="15"/>
      <c r="O55" s="14"/>
      <c r="P55" s="38" t="str">
        <f t="shared" ref="P55" si="15">IF(OR(G55="TA",G55="TA-",G55="TB+",G55="TB",G55="TB-",G55="TC+",G55="TC"),"Taken at"," ")</f>
        <v xml:space="preserve"> </v>
      </c>
      <c r="Q55" s="14"/>
    </row>
    <row r="56" spans="1:17" ht="15" customHeight="1" x14ac:dyDescent="0.2">
      <c r="A56" s="3"/>
      <c r="B56" s="2"/>
      <c r="C56" s="4"/>
      <c r="D56" s="16" t="s">
        <v>25</v>
      </c>
      <c r="E56" s="67" t="s">
        <v>99</v>
      </c>
      <c r="F56" s="3">
        <f>SUM(F42:F55)</f>
        <v>0</v>
      </c>
      <c r="G56" s="82"/>
      <c r="H56" s="3"/>
      <c r="I56" s="37"/>
      <c r="J56" s="4"/>
      <c r="K56" s="3"/>
      <c r="L56" s="3"/>
      <c r="M56" s="3"/>
      <c r="N56" s="3"/>
      <c r="O56" s="2"/>
      <c r="P56" s="79"/>
      <c r="Q56" s="25"/>
    </row>
    <row r="57" spans="1:17" ht="15" customHeight="1" x14ac:dyDescent="0.2">
      <c r="A57" s="3"/>
      <c r="B57" s="2"/>
      <c r="C57" s="4"/>
      <c r="D57" s="16" t="s">
        <v>100</v>
      </c>
      <c r="E57" s="4" t="s">
        <v>101</v>
      </c>
      <c r="F57" s="3">
        <f>SUM(F42:F55)-SUMIF(G42:G55, "t*",F42:F55)</f>
        <v>0</v>
      </c>
      <c r="G57" s="82"/>
      <c r="H57" s="3"/>
      <c r="I57" s="37"/>
      <c r="J57" s="4"/>
      <c r="K57" s="3"/>
      <c r="L57" s="3"/>
      <c r="M57" s="3"/>
      <c r="N57" s="3"/>
      <c r="O57" s="2"/>
      <c r="P57" s="40"/>
      <c r="Q57" s="2"/>
    </row>
    <row r="58" spans="1:17" ht="15" customHeight="1" x14ac:dyDescent="0.2">
      <c r="A58" s="3"/>
      <c r="B58" s="2"/>
      <c r="C58" s="4"/>
      <c r="D58" s="16" t="s">
        <v>102</v>
      </c>
      <c r="E58" s="68" t="s">
        <v>103</v>
      </c>
      <c r="F58" s="3">
        <f>IF(SUMIF(G42:G55, "t*",F42:F55)&gt;19,"over",SUMIF(G42:G55, "t*",F42:F55))</f>
        <v>0</v>
      </c>
      <c r="G58" s="82"/>
      <c r="H58" s="3"/>
      <c r="I58" s="37"/>
      <c r="J58" s="4"/>
      <c r="K58" s="3"/>
      <c r="L58" s="3"/>
      <c r="M58" s="3"/>
      <c r="N58" s="3"/>
      <c r="O58" s="2"/>
      <c r="P58" s="40"/>
      <c r="Q58" s="2"/>
    </row>
    <row r="59" spans="1:17" ht="15" customHeight="1" x14ac:dyDescent="0.2">
      <c r="A59" s="5" t="s">
        <v>104</v>
      </c>
      <c r="B59" s="2"/>
      <c r="C59" s="1"/>
      <c r="D59" s="1"/>
      <c r="E59" s="3"/>
      <c r="F59" s="2"/>
      <c r="G59" s="82"/>
      <c r="H59" s="3"/>
      <c r="I59" s="74" t="s">
        <v>105</v>
      </c>
      <c r="J59" s="3"/>
      <c r="K59" s="4"/>
      <c r="L59" s="4"/>
      <c r="M59" s="4"/>
      <c r="N59" s="4"/>
      <c r="O59" s="4"/>
      <c r="P59" s="40"/>
      <c r="Q59" s="2"/>
    </row>
    <row r="60" spans="1:17" ht="15" customHeight="1" x14ac:dyDescent="0.2">
      <c r="A60" s="5"/>
      <c r="B60" s="77"/>
      <c r="C60" s="77"/>
      <c r="D60" s="17"/>
      <c r="E60" s="3">
        <v>3</v>
      </c>
      <c r="F60" s="15" t="str">
        <f t="shared" ref="F60:F65" si="16">IF(OR(G60="waived",G60="A",G60="A-",G60="B+",G60="B",G60="B-",G60="C+",G60="C",G60="C-",G60="D+",G60="D",G60="S",G60="T",G60="TR",G60="TA",G60="TA-",G60="TB+",G60="TB",G60="TB-",G60="TC+",G60="TC",G60="TC-",G60="TD+",G60="TD",G60="AP"),E60,"")</f>
        <v/>
      </c>
      <c r="G60" s="81"/>
      <c r="H60" s="15"/>
      <c r="I60" s="15"/>
      <c r="J60" s="15"/>
      <c r="K60" s="15"/>
      <c r="L60" s="15"/>
      <c r="M60" s="15"/>
      <c r="N60" s="15"/>
      <c r="O60" s="18"/>
      <c r="P60" s="38" t="str">
        <f t="shared" ref="P60:P65" si="17">IF(OR(G60="TA",G60="TA-",G60="TB+",G60="TB",G60="TB-",G60="TC+",G60="TC",G60="TC-",G60="TD+",G60="TD"),"Taken at"," ")</f>
        <v xml:space="preserve"> </v>
      </c>
      <c r="Q60" s="14"/>
    </row>
    <row r="61" spans="1:17" ht="15" customHeight="1" x14ac:dyDescent="0.2">
      <c r="A61" s="5"/>
      <c r="B61" s="77"/>
      <c r="C61" s="77"/>
      <c r="D61" s="17"/>
      <c r="E61" s="3">
        <v>3</v>
      </c>
      <c r="F61" s="15" t="str">
        <f t="shared" si="16"/>
        <v/>
      </c>
      <c r="G61" s="81"/>
      <c r="H61" s="15"/>
      <c r="I61" s="15"/>
      <c r="J61" s="15"/>
      <c r="K61" s="15"/>
      <c r="L61" s="15"/>
      <c r="M61" s="15"/>
      <c r="N61" s="15"/>
      <c r="O61" s="18"/>
      <c r="P61" s="38" t="str">
        <f t="shared" si="17"/>
        <v xml:space="preserve"> </v>
      </c>
      <c r="Q61" s="14"/>
    </row>
    <row r="62" spans="1:17" ht="15" customHeight="1" x14ac:dyDescent="0.2">
      <c r="A62" s="5"/>
      <c r="B62" s="77"/>
      <c r="C62" s="77"/>
      <c r="D62" s="17"/>
      <c r="E62" s="3">
        <v>3</v>
      </c>
      <c r="F62" s="15" t="str">
        <f t="shared" si="16"/>
        <v/>
      </c>
      <c r="G62" s="81"/>
      <c r="H62" s="15"/>
      <c r="I62" s="15"/>
      <c r="J62" s="15"/>
      <c r="K62" s="15"/>
      <c r="L62" s="15"/>
      <c r="M62" s="15"/>
      <c r="N62" s="15"/>
      <c r="O62" s="18"/>
      <c r="P62" s="38" t="str">
        <f t="shared" si="17"/>
        <v xml:space="preserve"> </v>
      </c>
      <c r="Q62" s="14"/>
    </row>
    <row r="63" spans="1:17" ht="15" customHeight="1" x14ac:dyDescent="0.2">
      <c r="A63" s="5"/>
      <c r="B63" s="77"/>
      <c r="C63" s="77"/>
      <c r="D63" s="17"/>
      <c r="E63" s="3">
        <v>3</v>
      </c>
      <c r="F63" s="15" t="str">
        <f t="shared" si="16"/>
        <v/>
      </c>
      <c r="G63" s="81"/>
      <c r="H63" s="15"/>
      <c r="I63" s="15"/>
      <c r="J63" s="15"/>
      <c r="K63" s="15"/>
      <c r="L63" s="15"/>
      <c r="M63" s="15"/>
      <c r="N63" s="15"/>
      <c r="O63" s="18"/>
      <c r="P63" s="38" t="str">
        <f t="shared" si="17"/>
        <v xml:space="preserve"> </v>
      </c>
      <c r="Q63" s="14"/>
    </row>
    <row r="64" spans="1:17" ht="15" customHeight="1" x14ac:dyDescent="0.2">
      <c r="A64" s="5"/>
      <c r="B64" s="77"/>
      <c r="C64" s="77"/>
      <c r="D64" s="17"/>
      <c r="E64" s="3">
        <v>3</v>
      </c>
      <c r="F64" s="15" t="str">
        <f t="shared" si="16"/>
        <v/>
      </c>
      <c r="G64" s="81"/>
      <c r="H64" s="15"/>
      <c r="I64" s="15"/>
      <c r="J64" s="15"/>
      <c r="K64" s="15"/>
      <c r="L64" s="15"/>
      <c r="M64" s="15"/>
      <c r="N64" s="15"/>
      <c r="O64" s="18"/>
      <c r="P64" s="38" t="str">
        <f t="shared" si="17"/>
        <v xml:space="preserve"> </v>
      </c>
      <c r="Q64" s="14"/>
    </row>
    <row r="65" spans="1:17" ht="15" customHeight="1" x14ac:dyDescent="0.2">
      <c r="A65" s="5"/>
      <c r="B65" s="77"/>
      <c r="C65" s="77"/>
      <c r="D65" s="17"/>
      <c r="E65" s="6">
        <v>3</v>
      </c>
      <c r="F65" s="15" t="str">
        <f t="shared" si="16"/>
        <v/>
      </c>
      <c r="G65" s="81"/>
      <c r="H65" s="15"/>
      <c r="I65" s="15"/>
      <c r="J65" s="15"/>
      <c r="K65" s="15"/>
      <c r="L65" s="15"/>
      <c r="M65" s="15"/>
      <c r="N65" s="15"/>
      <c r="O65" s="18"/>
      <c r="P65" s="38" t="str">
        <f t="shared" si="17"/>
        <v xml:space="preserve"> </v>
      </c>
      <c r="Q65" s="14"/>
    </row>
    <row r="66" spans="1:17" ht="15" customHeight="1" x14ac:dyDescent="0.2">
      <c r="A66" s="3"/>
      <c r="B66" s="2"/>
      <c r="C66" s="4"/>
      <c r="D66" s="16" t="s">
        <v>25</v>
      </c>
      <c r="E66" s="4" t="s">
        <v>106</v>
      </c>
      <c r="F66" s="4">
        <f>SUM(F60:F65)</f>
        <v>0</v>
      </c>
      <c r="G66" s="84"/>
      <c r="H66" s="70" t="s">
        <v>107</v>
      </c>
      <c r="I66" s="69"/>
      <c r="J66" s="3"/>
      <c r="K66" s="3"/>
      <c r="L66" s="65">
        <f>SUMIFS(F9:F65,G9:G65,"T*",H9:H65,"YES")</f>
        <v>0</v>
      </c>
      <c r="M66" s="2"/>
      <c r="P66" s="29"/>
    </row>
    <row r="67" spans="1:17" ht="15" customHeight="1" x14ac:dyDescent="0.2">
      <c r="A67" s="3"/>
      <c r="B67" s="2"/>
      <c r="C67" s="4"/>
      <c r="D67" s="16" t="s">
        <v>108</v>
      </c>
      <c r="E67" s="67" t="s">
        <v>109</v>
      </c>
      <c r="F67" s="4">
        <f>F66+F56+F40+F33+F30+F25+F17+F11</f>
        <v>0</v>
      </c>
      <c r="G67" s="84"/>
      <c r="H67" s="70" t="s">
        <v>110</v>
      </c>
      <c r="I67" s="69"/>
      <c r="J67" s="3"/>
      <c r="K67" s="3"/>
      <c r="L67" s="65">
        <f>IF(M5="YES",IF(SUMIFS(F9:F65,G9:G65,"T*",H9:H65,"NO")&gt;9,"over",SUMIFS(F9:F65,G9:G65,"T*",H9:H65,"NO")),IF(SUMIF(G9:G65,"T*",F9:F65)&gt;18,"over",SUMIF(G9:G65,"T*",F9:F65)))</f>
        <v>0</v>
      </c>
      <c r="M67" s="71" t="str">
        <f>IF(M5="YES","(limit: [9])","(limit: [18])")</f>
        <v>(limit: [18])</v>
      </c>
      <c r="P67" s="29"/>
    </row>
    <row r="68" spans="1:17" ht="15" customHeight="1" x14ac:dyDescent="0.2">
      <c r="A68" s="3"/>
      <c r="B68" s="2"/>
      <c r="C68" s="4"/>
      <c r="D68" s="16" t="s">
        <v>111</v>
      </c>
      <c r="E68" s="4"/>
      <c r="F68" s="4">
        <f>SUMIF(G9:G65,"T*",F9:F65)</f>
        <v>0</v>
      </c>
      <c r="G68" s="84"/>
      <c r="H68" s="2"/>
      <c r="I68" s="3"/>
      <c r="J68" s="3"/>
      <c r="K68" s="3"/>
      <c r="L68" s="3"/>
      <c r="M68" s="3"/>
      <c r="N68" s="3"/>
      <c r="O68" s="2"/>
      <c r="P68" s="29"/>
    </row>
    <row r="69" spans="1:17" ht="15" customHeight="1" x14ac:dyDescent="0.2">
      <c r="A69" s="3"/>
      <c r="B69" s="2"/>
      <c r="C69" s="4"/>
      <c r="D69" s="16" t="s">
        <v>112</v>
      </c>
      <c r="F69" s="65">
        <f>128-F67</f>
        <v>128</v>
      </c>
      <c r="I69" s="3"/>
      <c r="J69" s="3"/>
      <c r="K69" s="3"/>
      <c r="L69" s="3"/>
      <c r="M69" s="3"/>
      <c r="N69" s="3"/>
      <c r="O69" s="2"/>
      <c r="P69" s="29"/>
      <c r="Q69" s="29"/>
    </row>
    <row r="70" spans="1:17" x14ac:dyDescent="0.2">
      <c r="A70" s="3"/>
      <c r="B70" s="2"/>
      <c r="C70" s="4"/>
      <c r="D70" s="16"/>
      <c r="F70" s="65"/>
      <c r="I70" s="3"/>
      <c r="J70" s="3"/>
      <c r="K70" s="3"/>
      <c r="L70" s="3"/>
      <c r="M70" s="3"/>
      <c r="N70" s="3"/>
      <c r="O70" s="2"/>
      <c r="P70" s="29"/>
      <c r="Q70" s="29"/>
    </row>
    <row r="71" spans="1:17" x14ac:dyDescent="0.2">
      <c r="A71" s="3"/>
      <c r="B71" s="2"/>
      <c r="C71" s="4"/>
      <c r="D71" s="16"/>
      <c r="F71" s="65"/>
      <c r="I71" s="3"/>
      <c r="J71" s="3"/>
      <c r="K71" s="3"/>
      <c r="L71" s="3"/>
      <c r="M71" s="3"/>
      <c r="N71" s="3"/>
      <c r="O71" s="2"/>
      <c r="P71" s="29"/>
      <c r="Q71" s="29"/>
    </row>
    <row r="72" spans="1:17" x14ac:dyDescent="0.2">
      <c r="A72" s="3"/>
      <c r="B72" s="2"/>
      <c r="C72" s="4"/>
      <c r="D72" s="16"/>
      <c r="E72" s="4"/>
      <c r="F72" s="2"/>
      <c r="G72" s="2"/>
      <c r="H72" s="2"/>
      <c r="I72" s="3"/>
      <c r="J72" s="3"/>
      <c r="K72" s="3"/>
      <c r="L72" s="3"/>
      <c r="M72" s="3"/>
      <c r="N72" s="3"/>
      <c r="O72" s="2"/>
      <c r="P72" s="29"/>
    </row>
    <row r="73" spans="1:17" x14ac:dyDescent="0.2">
      <c r="A73" s="14"/>
      <c r="B73" s="17"/>
      <c r="C73" s="17"/>
      <c r="D73" s="15"/>
      <c r="E73" s="15"/>
      <c r="F73" s="15"/>
      <c r="I73" s="15"/>
      <c r="J73" s="15"/>
      <c r="K73" s="15"/>
      <c r="L73" s="15"/>
      <c r="M73" s="15"/>
      <c r="N73" s="18"/>
      <c r="O73" s="15"/>
      <c r="P73" s="18"/>
      <c r="Q73" s="14"/>
    </row>
    <row r="74" spans="1:17" x14ac:dyDescent="0.2">
      <c r="A74" s="26" t="s">
        <v>113</v>
      </c>
      <c r="B74" s="26"/>
      <c r="C74" s="1"/>
      <c r="D74" s="27"/>
      <c r="E74" s="29" t="s">
        <v>114</v>
      </c>
      <c r="F74" s="27"/>
      <c r="I74" s="26" t="s">
        <v>115</v>
      </c>
      <c r="J74" s="26"/>
      <c r="K74" s="26"/>
      <c r="L74" s="28"/>
      <c r="M74" s="28"/>
      <c r="N74" s="28"/>
      <c r="O74" s="28"/>
      <c r="P74" s="28"/>
      <c r="Q74" s="29" t="s">
        <v>116</v>
      </c>
    </row>
    <row r="75" spans="1:17" x14ac:dyDescent="0.2">
      <c r="A75" s="26"/>
      <c r="B75" s="26"/>
      <c r="C75" s="1"/>
      <c r="D75" s="27"/>
      <c r="E75" s="28"/>
      <c r="I75" s="26"/>
      <c r="J75" s="26"/>
      <c r="K75" s="26"/>
      <c r="L75" s="28"/>
      <c r="M75" s="28"/>
      <c r="N75" s="28"/>
      <c r="O75" s="28"/>
      <c r="P75" s="28"/>
      <c r="Q75" s="29"/>
    </row>
    <row r="76" spans="1:17" x14ac:dyDescent="0.2">
      <c r="A76" s="26"/>
      <c r="B76" s="26"/>
      <c r="C76" s="1"/>
      <c r="D76" s="27"/>
      <c r="E76" s="28"/>
      <c r="I76" s="26"/>
      <c r="J76" s="26"/>
      <c r="K76" s="26"/>
      <c r="L76" s="28"/>
      <c r="M76" s="28"/>
      <c r="N76" s="28"/>
      <c r="O76" s="28"/>
      <c r="P76" s="28"/>
      <c r="Q76" s="29"/>
    </row>
    <row r="77" spans="1:17" x14ac:dyDescent="0.2">
      <c r="A77" s="30"/>
      <c r="B77" s="31"/>
      <c r="C77" s="31"/>
      <c r="D77" s="32"/>
      <c r="E77" s="32"/>
      <c r="F77" s="32"/>
      <c r="I77" s="32"/>
      <c r="J77" s="32"/>
      <c r="K77" s="32"/>
      <c r="L77" s="32"/>
      <c r="M77" s="32"/>
      <c r="N77" s="32"/>
      <c r="O77" s="32"/>
      <c r="P77" s="32"/>
      <c r="Q77" s="30"/>
    </row>
    <row r="78" spans="1:17" x14ac:dyDescent="0.2">
      <c r="A78" s="26" t="s">
        <v>117</v>
      </c>
      <c r="B78" s="26"/>
      <c r="C78" s="1"/>
      <c r="D78" s="27"/>
      <c r="E78" s="29" t="s">
        <v>114</v>
      </c>
      <c r="F78" s="27"/>
      <c r="I78" s="26" t="s">
        <v>118</v>
      </c>
      <c r="J78" s="26"/>
      <c r="K78" s="26"/>
      <c r="L78" s="28"/>
      <c r="M78" s="28"/>
      <c r="N78" s="28"/>
      <c r="O78" s="28"/>
      <c r="P78" s="28"/>
      <c r="Q78" s="29" t="s">
        <v>116</v>
      </c>
    </row>
    <row r="79" spans="1:17" x14ac:dyDescent="0.2">
      <c r="A79" s="3"/>
      <c r="B79" s="2"/>
      <c r="C79" s="1"/>
      <c r="D79" s="20"/>
      <c r="E79" s="3"/>
      <c r="F79" s="2"/>
      <c r="G79" s="2"/>
      <c r="H79" s="2"/>
      <c r="I79" s="3"/>
      <c r="J79" s="3"/>
      <c r="K79" s="3"/>
      <c r="L79" s="3"/>
      <c r="M79" s="3"/>
      <c r="N79" s="19"/>
      <c r="O79" s="2"/>
    </row>
  </sheetData>
  <mergeCells count="9">
    <mergeCell ref="A1:Q1"/>
    <mergeCell ref="P8:Q8"/>
    <mergeCell ref="M3:Q3"/>
    <mergeCell ref="D3:F3"/>
    <mergeCell ref="D4:F4"/>
    <mergeCell ref="D5:F5"/>
    <mergeCell ref="M4:Q4"/>
    <mergeCell ref="M5:N5"/>
    <mergeCell ref="M6:N6"/>
  </mergeCells>
  <conditionalFormatting sqref="F58">
    <cfRule type="cellIs" dxfId="2" priority="3" operator="greaterThan">
      <formula>19</formula>
    </cfRule>
  </conditionalFormatting>
  <conditionalFormatting sqref="F68">
    <cfRule type="cellIs" dxfId="1" priority="2" operator="equal">
      <formula>"over"</formula>
    </cfRule>
  </conditionalFormatting>
  <conditionalFormatting sqref="L67">
    <cfRule type="cellIs" dxfId="0" priority="1" operator="equal">
      <formula>"over"</formula>
    </cfRule>
  </conditionalFormatting>
  <dataValidations xWindow="183" yWindow="322" count="11">
    <dataValidation operator="greaterThanOrEqual" allowBlank="1" showInputMessage="1" showErrorMessage="1" error="Use the following format: 20xx_x000a_or_x000a_Incorrect input" sqref="Q6"/>
    <dataValidation allowBlank="1" showInputMessage="1" showErrorMessage="1" error="Fall or Spring only (use the drop-down menu)" sqref="P6"/>
    <dataValidation allowBlank="1" showInputMessage="1" showErrorMessage="1" prompt="Input the grades: TA, TB, TS, A, A-, B+, B, etc._x000a_or_x000a_Input the semester in which the course will be taken: Fa15, Su15, Sp16, etc." sqref="G17 G30:G31 G40:G41 G25:G26 G56:G59 G11"/>
    <dataValidation type="list" allowBlank="1" showInputMessage="1" sqref="C26">
      <formula1>$V$27:$V$28</formula1>
    </dataValidation>
    <dataValidation type="list" allowBlank="1" showInputMessage="1" sqref="C25">
      <formula1>$V$25:$V$26</formula1>
    </dataValidation>
    <dataValidation type="list" allowBlank="1" showInputMessage="1" error="Choose from the drop-down menu." sqref="C21">
      <formula1>$V$22:$V$23</formula1>
    </dataValidation>
    <dataValidation type="list" allowBlank="1" showInputMessage="1" error="Choose from the drop-down menu." sqref="C20">
      <formula1>$V$20:$V$21</formula1>
    </dataValidation>
    <dataValidation type="list" allowBlank="1" showInputMessage="1" error="Choose from the drop-down menu." sqref="B10">
      <formula1>$V$10:$V$12</formula1>
    </dataValidation>
    <dataValidation type="list" allowBlank="1" showInputMessage="1" showErrorMessage="1" sqref="M5">
      <formula1>"YES, NO"</formula1>
    </dataValidation>
    <dataValidation type="list" allowBlank="1" showInputMessage="1" showErrorMessage="1" prompt="YES if the course was taken before starting at UW or NO if the course was taken while enrolled at UW" sqref="H9:H10 H13:H16 H19:H24 H27:H29 H32 H35:H39 H42:H55 H60:H65">
      <formula1>"YES,NO"</formula1>
    </dataValidation>
    <dataValidation type="whole" operator="greaterThan" allowBlank="1" showInputMessage="1" showErrorMessage="1" error="Use the following format: 20xx_x000a_or_x000a_Incorrect input" prompt="Input the graduation year in the following format:_x000a__x000a_YYYY_x000a__x000a_such as 2019, 2021, etc." sqref="Q5">
      <formula1>2017</formula1>
    </dataValidation>
  </dataValidations>
  <printOptions horizontalCentered="1"/>
  <pageMargins left="0.25" right="0.25" top="0.5" bottom="0.5" header="0.3" footer="0.3"/>
  <pageSetup scale="64" orientation="portrait" r:id="rId1"/>
  <extLst>
    <ext xmlns:x14="http://schemas.microsoft.com/office/spreadsheetml/2009/9/main" uri="{CCE6A557-97BC-4b89-ADB6-D9C93CAAB3DF}">
      <x14:dataValidations xmlns:xm="http://schemas.microsoft.com/office/excel/2006/main" xWindow="183" yWindow="322" count="3">
        <x14:dataValidation type="list" allowBlank="1" showInputMessage="1" showErrorMessage="1" error="Fall or Spring only (use the drop-down menu)">
          <x14:formula1>
            <xm:f>Sheet1!$C$1:$C$3</xm:f>
          </x14:formula1>
          <xm:sqref>P5</xm:sqref>
        </x14:dataValidation>
        <x14:dataValidation type="list" allowBlank="1" showInputMessage="1" showErrorMessage="1" prompt="Input the grades: TA, TB, TS, A, A-, B+, B, etc._x000a_or_x000a_Input waived if the course is waived_x000a_or_x000a_Input the semester in which the course will be taken: Fa15, Su15, Sp16, etc.">
          <x14:formula1>
            <xm:f>Sheet1!$B:$B</xm:f>
          </x14:formula1>
          <xm:sqref>G16 G60:G65 G44:G54 G27:G29 G19:G24</xm:sqref>
        </x14:dataValidation>
        <x14:dataValidation type="list" allowBlank="1" showInputMessage="1" showErrorMessage="1" error="Please enter a grade of C or better, or waived, or the semester you intend to take this course." prompt="Input the grades: TA, TB, TS, A, A-, B+, B, etc._x000a_or_x000a_Input waived if the course is waived_x000a_or_x000a_Input the semester in which the course will be taken: Fa15, Su15, Sp16, etc.">
          <x14:formula1>
            <xm:f>Sheet1!$A:$A</xm:f>
          </x14:formula1>
          <xm:sqref>G9:G10 G55 G42:G43 G35:G39 G32 G13:G15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3" zoomScale="240" zoomScaleNormal="240" workbookViewId="0">
      <selection activeCell="A18" sqref="A18"/>
    </sheetView>
  </sheetViews>
  <sheetFormatPr defaultRowHeight="12.75" x14ac:dyDescent="0.2"/>
  <sheetData>
    <row r="1" spans="1:5" x14ac:dyDescent="0.2">
      <c r="A1" t="s">
        <v>119</v>
      </c>
      <c r="B1" t="s">
        <v>119</v>
      </c>
      <c r="C1" t="s">
        <v>8</v>
      </c>
      <c r="D1" s="72" t="s">
        <v>120</v>
      </c>
    </row>
    <row r="2" spans="1:5" x14ac:dyDescent="0.2">
      <c r="A2" t="s">
        <v>121</v>
      </c>
      <c r="B2" t="s">
        <v>121</v>
      </c>
      <c r="C2" t="s">
        <v>122</v>
      </c>
      <c r="D2" s="72" t="s">
        <v>123</v>
      </c>
    </row>
    <row r="3" spans="1:5" x14ac:dyDescent="0.2">
      <c r="A3" t="s">
        <v>124</v>
      </c>
      <c r="B3" t="s">
        <v>124</v>
      </c>
      <c r="C3" t="s">
        <v>125</v>
      </c>
      <c r="D3" s="72" t="s">
        <v>126</v>
      </c>
    </row>
    <row r="4" spans="1:5" x14ac:dyDescent="0.2">
      <c r="A4" t="s">
        <v>127</v>
      </c>
      <c r="B4" t="s">
        <v>127</v>
      </c>
    </row>
    <row r="5" spans="1:5" x14ac:dyDescent="0.2">
      <c r="A5" t="s">
        <v>128</v>
      </c>
      <c r="B5" t="s">
        <v>128</v>
      </c>
    </row>
    <row r="6" spans="1:5" x14ac:dyDescent="0.2">
      <c r="A6" t="s">
        <v>129</v>
      </c>
      <c r="B6" t="s">
        <v>129</v>
      </c>
    </row>
    <row r="7" spans="1:5" x14ac:dyDescent="0.2">
      <c r="A7" t="s">
        <v>130</v>
      </c>
      <c r="B7" t="s">
        <v>130</v>
      </c>
    </row>
    <row r="8" spans="1:5" x14ac:dyDescent="0.2">
      <c r="A8" t="s">
        <v>131</v>
      </c>
      <c r="B8" t="s">
        <v>131</v>
      </c>
    </row>
    <row r="9" spans="1:5" x14ac:dyDescent="0.2">
      <c r="A9" t="s">
        <v>132</v>
      </c>
      <c r="B9" t="s">
        <v>132</v>
      </c>
    </row>
    <row r="10" spans="1:5" x14ac:dyDescent="0.2">
      <c r="A10" t="s">
        <v>133</v>
      </c>
      <c r="B10" t="s">
        <v>133</v>
      </c>
    </row>
    <row r="11" spans="1:5" x14ac:dyDescent="0.2">
      <c r="A11" t="s">
        <v>134</v>
      </c>
      <c r="B11" t="s">
        <v>134</v>
      </c>
    </row>
    <row r="12" spans="1:5" x14ac:dyDescent="0.2">
      <c r="A12" t="s">
        <v>135</v>
      </c>
      <c r="B12" t="s">
        <v>135</v>
      </c>
      <c r="E12" s="73"/>
    </row>
    <row r="13" spans="1:5" x14ac:dyDescent="0.2">
      <c r="A13" t="s">
        <v>136</v>
      </c>
      <c r="B13" t="s">
        <v>136</v>
      </c>
      <c r="E13" s="73"/>
    </row>
    <row r="14" spans="1:5" x14ac:dyDescent="0.2">
      <c r="A14" t="s">
        <v>137</v>
      </c>
      <c r="B14" t="s">
        <v>138</v>
      </c>
      <c r="E14" s="73"/>
    </row>
    <row r="15" spans="1:5" x14ac:dyDescent="0.2">
      <c r="A15" t="s">
        <v>139</v>
      </c>
      <c r="B15" t="s">
        <v>137</v>
      </c>
      <c r="E15" s="73"/>
    </row>
    <row r="16" spans="1:5" x14ac:dyDescent="0.2">
      <c r="A16" t="s">
        <v>140</v>
      </c>
      <c r="B16" t="s">
        <v>139</v>
      </c>
      <c r="E16" s="73"/>
    </row>
    <row r="17" spans="1:5" x14ac:dyDescent="0.2">
      <c r="A17" t="s">
        <v>141</v>
      </c>
      <c r="B17" t="s">
        <v>142</v>
      </c>
      <c r="E17" s="73"/>
    </row>
    <row r="18" spans="1:5" x14ac:dyDescent="0.2">
      <c r="A18" t="str">
        <f>CONCATENATE($D$1,'Degree Check Sheet'!$Q$5-2000-4)</f>
        <v>Sp-2004</v>
      </c>
      <c r="B18" t="s">
        <v>143</v>
      </c>
      <c r="E18" s="73"/>
    </row>
    <row r="19" spans="1:5" x14ac:dyDescent="0.2">
      <c r="A19" t="str">
        <f>CONCATENATE($D$2,'Degree Check Sheet'!$Q$5-2000-4)</f>
        <v>Su-2004</v>
      </c>
      <c r="B19" t="s">
        <v>144</v>
      </c>
      <c r="E19" s="72"/>
    </row>
    <row r="20" spans="1:5" x14ac:dyDescent="0.2">
      <c r="A20" t="str">
        <f>CONCATENATE($D$3,'Degree Check Sheet'!$Q$5-2000-4)</f>
        <v>Fa-2004</v>
      </c>
      <c r="B20" t="s">
        <v>145</v>
      </c>
    </row>
    <row r="21" spans="1:5" x14ac:dyDescent="0.2">
      <c r="A21" t="str">
        <f>CONCATENATE($D$1,'Degree Check Sheet'!$Q$5-2000-3)</f>
        <v>Sp-2003</v>
      </c>
      <c r="B21" t="s">
        <v>146</v>
      </c>
      <c r="E21" s="73"/>
    </row>
    <row r="22" spans="1:5" x14ac:dyDescent="0.2">
      <c r="A22" t="str">
        <f>CONCATENATE($D$2,'Degree Check Sheet'!$Q$5-2000-3)</f>
        <v>Su-2003</v>
      </c>
      <c r="B22" t="str">
        <f>CONCATENATE($D$1,'Degree Check Sheet'!$Q$5-2000-4)</f>
        <v>Sp-2004</v>
      </c>
      <c r="E22" s="73"/>
    </row>
    <row r="23" spans="1:5" x14ac:dyDescent="0.2">
      <c r="A23" t="str">
        <f>CONCATENATE($D$3,'Degree Check Sheet'!$Q$5-2000-3)</f>
        <v>Fa-2003</v>
      </c>
      <c r="B23" t="str">
        <f>CONCATENATE($D$2,'Degree Check Sheet'!$Q$5-2000-4)</f>
        <v>Su-2004</v>
      </c>
      <c r="E23" s="73"/>
    </row>
    <row r="24" spans="1:5" x14ac:dyDescent="0.2">
      <c r="A24" t="str">
        <f>CONCATENATE($D$1,'Degree Check Sheet'!$Q$5-2000-2)</f>
        <v>Sp-2002</v>
      </c>
      <c r="B24" t="str">
        <f>CONCATENATE($D$3,'Degree Check Sheet'!$Q$5-2000-4)</f>
        <v>Fa-2004</v>
      </c>
      <c r="E24" s="73"/>
    </row>
    <row r="25" spans="1:5" x14ac:dyDescent="0.2">
      <c r="A25" t="str">
        <f>CONCATENATE($D$2,'Degree Check Sheet'!$Q$5-2000-2)</f>
        <v>Su-2002</v>
      </c>
      <c r="B25" t="str">
        <f>CONCATENATE($D$1,'Degree Check Sheet'!$Q$5-2000-3)</f>
        <v>Sp-2003</v>
      </c>
      <c r="E25" s="73"/>
    </row>
    <row r="26" spans="1:5" x14ac:dyDescent="0.2">
      <c r="A26" t="str">
        <f>CONCATENATE($D$3,'Degree Check Sheet'!$Q$5-2000-2)</f>
        <v>Fa-2002</v>
      </c>
      <c r="B26" t="str">
        <f>CONCATENATE($D$2,'Degree Check Sheet'!$Q$5-2000-3)</f>
        <v>Su-2003</v>
      </c>
      <c r="E26" s="73"/>
    </row>
    <row r="27" spans="1:5" x14ac:dyDescent="0.2">
      <c r="A27" t="str">
        <f>CONCATENATE($D$1,'Degree Check Sheet'!$Q$5-2000-1)</f>
        <v>Sp-2001</v>
      </c>
      <c r="B27" t="str">
        <f>CONCATENATE($D$3,'Degree Check Sheet'!$Q$5-2000-3)</f>
        <v>Fa-2003</v>
      </c>
      <c r="E27" s="73"/>
    </row>
    <row r="28" spans="1:5" x14ac:dyDescent="0.2">
      <c r="A28" t="str">
        <f>CONCATENATE($D$2,'Degree Check Sheet'!$Q$5-2000-1)</f>
        <v>Su-2001</v>
      </c>
      <c r="B28" t="str">
        <f>CONCATENATE($D$1,'Degree Check Sheet'!$Q$5-2000-2)</f>
        <v>Sp-2002</v>
      </c>
      <c r="E28" s="73"/>
    </row>
    <row r="29" spans="1:5" x14ac:dyDescent="0.2">
      <c r="A29" t="str">
        <f>CONCATENATE($D$3,'Degree Check Sheet'!$Q$5-2000-1)</f>
        <v>Fa-2001</v>
      </c>
      <c r="B29" t="str">
        <f>CONCATENATE($D$2,'Degree Check Sheet'!$Q$5-2000-2)</f>
        <v>Su-2002</v>
      </c>
      <c r="E29" s="73"/>
    </row>
    <row r="30" spans="1:5" x14ac:dyDescent="0.2">
      <c r="A30" t="str">
        <f>CONCATENATE($D$1,'Degree Check Sheet'!$Q$5-2000-0)</f>
        <v>Sp-2000</v>
      </c>
      <c r="B30" t="str">
        <f>CONCATENATE($D$3,'Degree Check Sheet'!$Q$5-2000-2)</f>
        <v>Fa-2002</v>
      </c>
    </row>
    <row r="31" spans="1:5" x14ac:dyDescent="0.2">
      <c r="A31" t="str">
        <f>CONCATENATE($D$2,'Degree Check Sheet'!$Q$5-2000-0)</f>
        <v>Su-2000</v>
      </c>
      <c r="B31" t="str">
        <f>CONCATENATE($D$1,'Degree Check Sheet'!$Q$5-2000-1)</f>
        <v>Sp-2001</v>
      </c>
    </row>
    <row r="32" spans="1:5" x14ac:dyDescent="0.2">
      <c r="A32" t="str">
        <f>CONCATENATE($D$3,'Degree Check Sheet'!$Q$5-2000-0)</f>
        <v>Fa-2000</v>
      </c>
      <c r="B32" t="str">
        <f>CONCATENATE($D$2,'Degree Check Sheet'!$Q$5-2000-1)</f>
        <v>Su-2001</v>
      </c>
    </row>
    <row r="33" spans="1:2" x14ac:dyDescent="0.2">
      <c r="A33" t="str">
        <f>CONCATENATE($D$1,'Degree Check Sheet'!$Q$5-2000+1)</f>
        <v>Sp-1999</v>
      </c>
      <c r="B33" t="str">
        <f>CONCATENATE($D$3,'Degree Check Sheet'!$Q$5-2000-1)</f>
        <v>Fa-2001</v>
      </c>
    </row>
    <row r="34" spans="1:2" x14ac:dyDescent="0.2">
      <c r="A34" t="str">
        <f>CONCATENATE($D$2,'Degree Check Sheet'!$Q$5-2000+1)</f>
        <v>Su-1999</v>
      </c>
      <c r="B34" t="str">
        <f>CONCATENATE($D$1,'Degree Check Sheet'!$Q$5-2000-0)</f>
        <v>Sp-2000</v>
      </c>
    </row>
    <row r="35" spans="1:2" x14ac:dyDescent="0.2">
      <c r="A35" t="str">
        <f>CONCATENATE($D$3,'Degree Check Sheet'!$Q$5-2000+1)</f>
        <v>Fa-1999</v>
      </c>
      <c r="B35" t="str">
        <f>CONCATENATE($D$2,'Degree Check Sheet'!$Q$5-2000-0)</f>
        <v>Su-2000</v>
      </c>
    </row>
    <row r="36" spans="1:2" x14ac:dyDescent="0.2">
      <c r="A36" t="str">
        <f>CONCATENATE($D$1,'Degree Check Sheet'!$Q$5-2000+2)</f>
        <v>Sp-1998</v>
      </c>
      <c r="B36" t="str">
        <f>CONCATENATE($D$3,'Degree Check Sheet'!$Q$5-2000-0)</f>
        <v>Fa-2000</v>
      </c>
    </row>
    <row r="37" spans="1:2" x14ac:dyDescent="0.2">
      <c r="A37" t="str">
        <f>CONCATENATE($D$2,'Degree Check Sheet'!$Q$5-2000+2)</f>
        <v>Su-1998</v>
      </c>
      <c r="B37" t="str">
        <f>CONCATENATE($D$1,'Degree Check Sheet'!$Q$5-2000+1)</f>
        <v>Sp-1999</v>
      </c>
    </row>
    <row r="38" spans="1:2" x14ac:dyDescent="0.2">
      <c r="A38" t="str">
        <f>CONCATENATE($D$3,'Degree Check Sheet'!$Q$5-2000+2)</f>
        <v>Fa-1998</v>
      </c>
      <c r="B38" t="str">
        <f>CONCATENATE($D$2,'Degree Check Sheet'!$Q$5-2000+1)</f>
        <v>Su-1999</v>
      </c>
    </row>
    <row r="39" spans="1:2" x14ac:dyDescent="0.2">
      <c r="B39" t="str">
        <f>CONCATENATE($D$3,'Degree Check Sheet'!$Q$5-2000+1)</f>
        <v>Fa-1999</v>
      </c>
    </row>
    <row r="40" spans="1:2" x14ac:dyDescent="0.2">
      <c r="B40" t="str">
        <f>CONCATENATE($D$1,'Degree Check Sheet'!$Q$5-2000+2)</f>
        <v>Sp-1998</v>
      </c>
    </row>
    <row r="41" spans="1:2" x14ac:dyDescent="0.2">
      <c r="B41" t="str">
        <f>CONCATENATE($D$2,'Degree Check Sheet'!$Q$5-2000+2)</f>
        <v>Su-1998</v>
      </c>
    </row>
    <row r="42" spans="1:2" x14ac:dyDescent="0.2">
      <c r="B42" t="str">
        <f>CONCATENATE($D$3,'Degree Check Sheet'!$Q$5-2000+2)</f>
        <v>Fa-1998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Normal="100" workbookViewId="0">
      <selection activeCell="D32" sqref="D32"/>
    </sheetView>
  </sheetViews>
  <sheetFormatPr defaultRowHeight="12.75" x14ac:dyDescent="0.2"/>
  <cols>
    <col min="1" max="1" width="2.85546875" customWidth="1"/>
    <col min="2" max="2" width="7.7109375" customWidth="1"/>
    <col min="3" max="3" width="6.5703125" customWidth="1"/>
    <col min="4" max="4" width="29" customWidth="1"/>
    <col min="5" max="5" width="4" bestFit="1" customWidth="1"/>
    <col min="6" max="6" width="7.7109375" customWidth="1"/>
    <col min="7" max="7" width="2.28515625" customWidth="1"/>
    <col min="8" max="8" width="7.7109375" customWidth="1"/>
    <col min="9" max="9" width="6.5703125" customWidth="1"/>
    <col min="10" max="10" width="31.7109375" customWidth="1"/>
    <col min="11" max="11" width="4" bestFit="1" customWidth="1"/>
    <col min="12" max="12" width="7.7109375" customWidth="1"/>
    <col min="13" max="13" width="2.28515625" customWidth="1"/>
  </cols>
  <sheetData>
    <row r="1" spans="1:13" ht="15.75" x14ac:dyDescent="0.25">
      <c r="A1" s="94" t="s">
        <v>147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5" x14ac:dyDescent="0.2">
      <c r="A2" s="95" t="s">
        <v>148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5" x14ac:dyDescent="0.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5.75" x14ac:dyDescent="0.25">
      <c r="A4" s="49"/>
      <c r="B4" s="49"/>
      <c r="C4" s="49"/>
      <c r="D4" s="50" t="s">
        <v>149</v>
      </c>
      <c r="E4" s="49"/>
      <c r="F4" s="49"/>
      <c r="G4" s="47"/>
      <c r="H4" s="49"/>
      <c r="I4" s="49"/>
      <c r="J4" s="50" t="s">
        <v>150</v>
      </c>
      <c r="K4" s="49"/>
      <c r="L4" s="49"/>
    </row>
    <row r="5" spans="1:13" ht="15" x14ac:dyDescent="0.2">
      <c r="A5" s="49"/>
      <c r="B5" s="49"/>
      <c r="C5" s="49"/>
      <c r="D5" s="49" t="s">
        <v>151</v>
      </c>
      <c r="E5" s="49" t="s">
        <v>152</v>
      </c>
      <c r="F5" s="49"/>
      <c r="G5" s="47"/>
      <c r="H5" s="49"/>
      <c r="I5" s="49"/>
      <c r="J5" s="49" t="s">
        <v>151</v>
      </c>
      <c r="K5" s="49" t="s">
        <v>152</v>
      </c>
      <c r="L5" s="49"/>
    </row>
    <row r="6" spans="1:13" ht="15" x14ac:dyDescent="0.2">
      <c r="A6" s="51"/>
      <c r="B6" s="51"/>
      <c r="C6" s="51"/>
      <c r="D6" s="51"/>
      <c r="E6" s="51"/>
      <c r="F6" s="51"/>
      <c r="G6" s="52" t="s">
        <v>153</v>
      </c>
      <c r="H6" s="51"/>
      <c r="I6" s="51"/>
      <c r="J6" s="51"/>
      <c r="K6" s="51"/>
      <c r="L6" s="51"/>
      <c r="M6" s="51"/>
    </row>
    <row r="7" spans="1:13" ht="15" x14ac:dyDescent="0.2">
      <c r="A7" s="49"/>
      <c r="B7" s="53"/>
      <c r="C7" s="53">
        <v>1101</v>
      </c>
      <c r="D7" s="49" t="s">
        <v>154</v>
      </c>
      <c r="E7" s="49">
        <v>3</v>
      </c>
      <c r="F7" s="54" t="str">
        <f>IF(ISBLANK('Degree Check Sheet'!G32),"",'Degree Check Sheet'!G32)</f>
        <v/>
      </c>
      <c r="G7" s="47"/>
      <c r="H7" s="49"/>
      <c r="I7" s="49"/>
      <c r="J7" s="49" t="s">
        <v>155</v>
      </c>
      <c r="K7" s="49">
        <v>3</v>
      </c>
      <c r="L7" s="54" t="str">
        <f>IF(ISBLANK('Degree Check Sheet'!G27),"",'Degree Check Sheet'!G27)</f>
        <v/>
      </c>
    </row>
    <row r="8" spans="1:13" ht="15" x14ac:dyDescent="0.2">
      <c r="A8" s="49"/>
      <c r="B8" s="49" t="s">
        <v>39</v>
      </c>
      <c r="C8" s="49">
        <v>1020</v>
      </c>
      <c r="D8" s="49" t="s">
        <v>156</v>
      </c>
      <c r="E8" s="49">
        <v>4</v>
      </c>
      <c r="F8" s="54" t="str">
        <f>IF(ISBLANK('Degree Check Sheet'!G19),"",'Degree Check Sheet'!G19)</f>
        <v/>
      </c>
      <c r="G8" s="47"/>
      <c r="H8" s="49" t="s">
        <v>39</v>
      </c>
      <c r="I8" s="49">
        <v>1030</v>
      </c>
      <c r="J8" s="49" t="s">
        <v>157</v>
      </c>
      <c r="K8" s="49">
        <v>4</v>
      </c>
      <c r="L8" s="54" t="str">
        <f>IF(ISBLANK('Degree Check Sheet'!G20),"",'Degree Check Sheet'!G20)</f>
        <v/>
      </c>
    </row>
    <row r="9" spans="1:13" ht="15" x14ac:dyDescent="0.2">
      <c r="A9" s="49"/>
      <c r="B9" s="55"/>
      <c r="C9" s="96" t="s">
        <v>158</v>
      </c>
      <c r="D9" s="96"/>
      <c r="E9" s="96"/>
      <c r="F9" s="47"/>
      <c r="G9" s="47"/>
      <c r="H9" s="49"/>
      <c r="I9" s="96" t="s">
        <v>43</v>
      </c>
      <c r="J9" s="96"/>
      <c r="K9" s="96"/>
      <c r="L9" s="47"/>
    </row>
    <row r="10" spans="1:13" ht="15" x14ac:dyDescent="0.2">
      <c r="A10" s="49"/>
      <c r="B10" s="49" t="s">
        <v>46</v>
      </c>
      <c r="C10" s="49">
        <v>1100</v>
      </c>
      <c r="D10" s="49" t="s">
        <v>159</v>
      </c>
      <c r="E10" s="49">
        <v>4</v>
      </c>
      <c r="F10" s="54" t="str">
        <f>IF(ISBLANK('Degree Check Sheet'!G22),"",'Degree Check Sheet'!G22)</f>
        <v/>
      </c>
      <c r="G10" s="47"/>
      <c r="H10" s="53" t="s">
        <v>63</v>
      </c>
      <c r="I10" s="53">
        <v>2110</v>
      </c>
      <c r="J10" s="49" t="s">
        <v>64</v>
      </c>
      <c r="K10" s="49">
        <v>3</v>
      </c>
      <c r="L10" s="54" t="str">
        <f>IF(ISBLANK('Degree Check Sheet'!G35),"",'Degree Check Sheet'!G35)</f>
        <v/>
      </c>
    </row>
    <row r="11" spans="1:13" ht="15" x14ac:dyDescent="0.2">
      <c r="A11" s="49"/>
      <c r="B11" s="55"/>
      <c r="C11" s="96" t="s">
        <v>160</v>
      </c>
      <c r="D11" s="96"/>
      <c r="E11" s="96"/>
      <c r="F11" s="47"/>
      <c r="G11" s="47"/>
      <c r="H11" s="49"/>
      <c r="I11" s="96" t="s">
        <v>161</v>
      </c>
      <c r="J11" s="96"/>
      <c r="K11" s="96"/>
      <c r="L11" s="47"/>
    </row>
    <row r="12" spans="1:13" ht="15" x14ac:dyDescent="0.2">
      <c r="A12" s="49"/>
      <c r="B12" s="53" t="s">
        <v>28</v>
      </c>
      <c r="C12" s="53">
        <v>2200</v>
      </c>
      <c r="D12" s="49" t="s">
        <v>162</v>
      </c>
      <c r="E12" s="49">
        <v>4</v>
      </c>
      <c r="F12" s="54" t="str">
        <f>IF(ISBLANK('Degree Check Sheet'!G13),"",'Degree Check Sheet'!G13)</f>
        <v/>
      </c>
      <c r="G12" s="47"/>
      <c r="H12" s="53" t="s">
        <v>28</v>
      </c>
      <c r="I12" s="53">
        <v>2205</v>
      </c>
      <c r="J12" s="49" t="s">
        <v>31</v>
      </c>
      <c r="K12" s="49">
        <v>4</v>
      </c>
      <c r="L12" s="54" t="str">
        <f>IF(ISBLANK('Degree Check Sheet'!G14),"",'Degree Check Sheet'!G14)</f>
        <v/>
      </c>
    </row>
    <row r="13" spans="1:13" ht="15" x14ac:dyDescent="0.2">
      <c r="A13" s="49"/>
      <c r="B13" s="55"/>
      <c r="C13" s="96" t="s">
        <v>163</v>
      </c>
      <c r="D13" s="96"/>
      <c r="E13" s="96"/>
      <c r="F13" s="47"/>
      <c r="G13" s="47"/>
      <c r="H13" s="49"/>
      <c r="I13" s="96" t="s">
        <v>32</v>
      </c>
      <c r="J13" s="96"/>
      <c r="K13" s="96"/>
      <c r="L13" s="47"/>
    </row>
    <row r="14" spans="1:13" ht="15" x14ac:dyDescent="0.2">
      <c r="A14" s="49"/>
      <c r="B14" s="53" t="s">
        <v>73</v>
      </c>
      <c r="C14" s="53">
        <v>1060</v>
      </c>
      <c r="D14" s="49" t="s">
        <v>164</v>
      </c>
      <c r="E14" s="49">
        <v>1</v>
      </c>
      <c r="F14" s="54" t="str">
        <f>IF(ISBLANK('Degree Check Sheet'!G42),"",'Degree Check Sheet'!G42)</f>
        <v/>
      </c>
      <c r="G14" s="47"/>
      <c r="H14" s="53" t="s">
        <v>18</v>
      </c>
      <c r="I14" s="53">
        <v>1010</v>
      </c>
      <c r="J14" s="49" t="s">
        <v>165</v>
      </c>
      <c r="K14" s="49">
        <v>3</v>
      </c>
      <c r="L14" s="54" t="str">
        <f>IF(ISBLANK('Degree Check Sheet'!G9),"",'Degree Check Sheet'!G9)</f>
        <v/>
      </c>
    </row>
    <row r="15" spans="1:13" ht="15" x14ac:dyDescent="0.2">
      <c r="A15" s="49"/>
      <c r="B15" s="55"/>
      <c r="C15" s="96" t="s">
        <v>166</v>
      </c>
      <c r="D15" s="96"/>
      <c r="E15" s="96"/>
      <c r="F15" s="49"/>
      <c r="G15" s="47"/>
      <c r="H15" s="49"/>
      <c r="I15" s="96" t="s">
        <v>160</v>
      </c>
      <c r="J15" s="96"/>
      <c r="K15" s="96"/>
      <c r="L15" s="49"/>
    </row>
    <row r="16" spans="1:13" ht="15.75" x14ac:dyDescent="0.25">
      <c r="A16" s="49"/>
      <c r="E16" s="50">
        <f>SUM(E7:E14)</f>
        <v>16</v>
      </c>
      <c r="F16" s="49"/>
      <c r="G16" s="47"/>
      <c r="H16" s="49"/>
      <c r="I16" s="49"/>
      <c r="J16" s="49"/>
      <c r="K16" s="50">
        <f>SUM(K7:K14)</f>
        <v>17</v>
      </c>
      <c r="L16" s="49"/>
    </row>
    <row r="17" spans="1:13" ht="15" x14ac:dyDescent="0.2">
      <c r="A17" s="49"/>
      <c r="E17" s="49"/>
      <c r="F17" s="49"/>
      <c r="G17" s="47"/>
      <c r="L17" s="49"/>
    </row>
    <row r="18" spans="1:13" ht="15" x14ac:dyDescent="0.2">
      <c r="A18" s="51"/>
      <c r="B18" s="51"/>
      <c r="C18" s="51"/>
      <c r="D18" s="51"/>
      <c r="E18" s="51"/>
      <c r="F18" s="51"/>
      <c r="G18" s="52" t="s">
        <v>167</v>
      </c>
      <c r="H18" s="51"/>
      <c r="I18" s="51"/>
      <c r="J18" s="51"/>
      <c r="K18" s="51"/>
      <c r="L18" s="51"/>
      <c r="M18" s="51"/>
    </row>
    <row r="19" spans="1:13" ht="15" x14ac:dyDescent="0.2">
      <c r="A19" s="49"/>
      <c r="B19" s="53" t="s">
        <v>28</v>
      </c>
      <c r="C19" s="53">
        <v>2210</v>
      </c>
      <c r="D19" s="49" t="s">
        <v>33</v>
      </c>
      <c r="E19" s="49">
        <v>4</v>
      </c>
      <c r="F19" s="54" t="str">
        <f>IF(ISBLANK('Degree Check Sheet'!G15),"",'Degree Check Sheet'!G15)</f>
        <v/>
      </c>
      <c r="G19" s="49"/>
      <c r="H19" s="53" t="s">
        <v>73</v>
      </c>
      <c r="I19" s="53">
        <v>2050</v>
      </c>
      <c r="J19" s="49" t="s">
        <v>168</v>
      </c>
      <c r="K19" s="49">
        <v>3</v>
      </c>
      <c r="L19" s="54" t="str">
        <f>IF(ISBLANK('Degree Check Sheet'!G43),"",'Degree Check Sheet'!G43)</f>
        <v/>
      </c>
    </row>
    <row r="20" spans="1:13" ht="15" x14ac:dyDescent="0.2">
      <c r="A20" s="49"/>
      <c r="B20" s="49"/>
      <c r="C20" s="96" t="s">
        <v>34</v>
      </c>
      <c r="D20" s="96"/>
      <c r="E20" s="96"/>
      <c r="F20" s="47"/>
      <c r="G20" s="49"/>
      <c r="H20" s="49"/>
      <c r="I20" s="96" t="s">
        <v>169</v>
      </c>
      <c r="J20" s="96"/>
      <c r="K20" s="96"/>
      <c r="L20" s="47"/>
    </row>
    <row r="21" spans="1:13" ht="15" x14ac:dyDescent="0.2">
      <c r="A21" s="49"/>
      <c r="B21" s="49" t="s">
        <v>28</v>
      </c>
      <c r="C21" s="49">
        <v>2310</v>
      </c>
      <c r="D21" s="49" t="s">
        <v>170</v>
      </c>
      <c r="E21" s="49">
        <v>3</v>
      </c>
      <c r="F21" s="54" t="str">
        <f>IF(ISBLANK('Degree Check Sheet'!G16),"",'Degree Check Sheet'!G16)</f>
        <v/>
      </c>
      <c r="G21" s="49"/>
      <c r="H21" s="53" t="s">
        <v>63</v>
      </c>
      <c r="I21" s="53">
        <v>2310</v>
      </c>
      <c r="J21" s="49" t="s">
        <v>68</v>
      </c>
      <c r="K21" s="49">
        <v>3</v>
      </c>
      <c r="L21" s="54" t="str">
        <f>IF(ISBLANK('Degree Check Sheet'!G37),"",'Degree Check Sheet'!G37)</f>
        <v/>
      </c>
    </row>
    <row r="22" spans="1:13" ht="15" x14ac:dyDescent="0.2">
      <c r="A22" s="49"/>
      <c r="B22" s="49"/>
      <c r="C22" s="96" t="s">
        <v>34</v>
      </c>
      <c r="D22" s="96"/>
      <c r="E22" s="96"/>
      <c r="F22" s="47"/>
      <c r="G22" s="49"/>
      <c r="H22" s="49"/>
      <c r="I22" s="96" t="s">
        <v>69</v>
      </c>
      <c r="J22" s="96"/>
      <c r="K22" s="96"/>
      <c r="L22" s="47"/>
    </row>
    <row r="23" spans="1:13" ht="15" x14ac:dyDescent="0.2">
      <c r="A23" s="49"/>
      <c r="B23" s="53" t="s">
        <v>171</v>
      </c>
      <c r="C23" s="53">
        <v>2120</v>
      </c>
      <c r="D23" s="49" t="s">
        <v>66</v>
      </c>
      <c r="E23" s="49">
        <v>3</v>
      </c>
      <c r="F23" s="54" t="str">
        <f>IF(ISBLANK('Degree Check Sheet'!G36),"",'Degree Check Sheet'!G36)</f>
        <v/>
      </c>
      <c r="G23" s="49"/>
      <c r="H23" s="53" t="s">
        <v>63</v>
      </c>
      <c r="I23" s="53">
        <v>2330</v>
      </c>
      <c r="J23" s="49" t="s">
        <v>70</v>
      </c>
      <c r="K23" s="49">
        <v>3</v>
      </c>
      <c r="L23" s="54" t="str">
        <f>IF(ISBLANK('Degree Check Sheet'!G38),"",'Degree Check Sheet'!G38)</f>
        <v/>
      </c>
    </row>
    <row r="24" spans="1:13" ht="15" x14ac:dyDescent="0.2">
      <c r="A24" s="49"/>
      <c r="B24" s="49"/>
      <c r="C24" s="96" t="s">
        <v>67</v>
      </c>
      <c r="D24" s="96"/>
      <c r="E24" s="96"/>
      <c r="F24" s="47"/>
      <c r="G24" s="49"/>
      <c r="H24" s="49"/>
      <c r="I24" s="96" t="s">
        <v>69</v>
      </c>
      <c r="J24" s="96"/>
      <c r="K24" s="96"/>
      <c r="L24" s="47"/>
    </row>
    <row r="25" spans="1:13" ht="15" x14ac:dyDescent="0.2">
      <c r="A25" s="49"/>
      <c r="B25" s="53" t="s">
        <v>63</v>
      </c>
      <c r="C25" s="53">
        <v>2410</v>
      </c>
      <c r="D25" s="49" t="s">
        <v>71</v>
      </c>
      <c r="E25" s="49">
        <v>3</v>
      </c>
      <c r="F25" s="54" t="str">
        <f>IF(ISBLANK('Degree Check Sheet'!G39),"",'Degree Check Sheet'!G39)</f>
        <v/>
      </c>
      <c r="G25" s="49"/>
      <c r="H25" s="49" t="s">
        <v>39</v>
      </c>
      <c r="I25" s="49">
        <v>2300</v>
      </c>
      <c r="J25" s="49" t="s">
        <v>172</v>
      </c>
      <c r="K25" s="49">
        <v>4</v>
      </c>
      <c r="L25" s="54" t="str">
        <f>IF(ISBLANK('Degree Check Sheet'!G21),"",'Degree Check Sheet'!G21)</f>
        <v/>
      </c>
    </row>
    <row r="26" spans="1:13" ht="15" x14ac:dyDescent="0.2">
      <c r="A26" s="49"/>
      <c r="B26" s="49"/>
      <c r="C26" s="96" t="s">
        <v>67</v>
      </c>
      <c r="D26" s="96"/>
      <c r="E26" s="96"/>
      <c r="F26" s="47"/>
      <c r="G26" s="49"/>
      <c r="H26" s="49"/>
      <c r="I26" s="96" t="s">
        <v>45</v>
      </c>
      <c r="J26" s="96"/>
      <c r="K26" s="96"/>
      <c r="L26" s="47"/>
    </row>
    <row r="27" spans="1:13" ht="15" x14ac:dyDescent="0.2">
      <c r="A27" s="49"/>
      <c r="B27" s="53" t="s">
        <v>22</v>
      </c>
      <c r="C27" s="53">
        <v>2010</v>
      </c>
      <c r="D27" s="49" t="s">
        <v>173</v>
      </c>
      <c r="E27" s="49">
        <v>3</v>
      </c>
      <c r="F27" s="54" t="str">
        <f>IF(ISBLANK('Degree Check Sheet'!G10),"",'Degree Check Sheet'!G10)</f>
        <v/>
      </c>
      <c r="G27" s="47"/>
      <c r="H27" s="49"/>
      <c r="I27" s="49"/>
      <c r="J27" s="49" t="s">
        <v>174</v>
      </c>
      <c r="K27" s="49">
        <v>3</v>
      </c>
      <c r="L27" s="54" t="str">
        <f>IF(ISBLANK('Degree Check Sheet'!G28),"",'Degree Check Sheet'!G28)</f>
        <v/>
      </c>
    </row>
    <row r="28" spans="1:13" ht="15" x14ac:dyDescent="0.2">
      <c r="A28" s="49"/>
      <c r="C28" s="96" t="s">
        <v>24</v>
      </c>
      <c r="D28" s="96"/>
      <c r="E28" s="96"/>
      <c r="G28" s="47"/>
      <c r="L28" s="49"/>
    </row>
    <row r="29" spans="1:13" ht="15.75" x14ac:dyDescent="0.25">
      <c r="A29" s="49"/>
      <c r="C29" s="56"/>
      <c r="D29" s="49"/>
      <c r="E29" s="50">
        <f>SUM(E19:E27)</f>
        <v>16</v>
      </c>
      <c r="G29" s="47"/>
      <c r="K29" s="50">
        <f>SUM(K19:K27)</f>
        <v>16</v>
      </c>
      <c r="L29" s="49"/>
    </row>
    <row r="30" spans="1:13" ht="15.75" x14ac:dyDescent="0.25">
      <c r="A30" s="57"/>
      <c r="B30" s="49"/>
      <c r="C30" s="49"/>
      <c r="D30" s="49"/>
      <c r="E30" s="49"/>
      <c r="F30" s="49"/>
      <c r="G30" s="47"/>
      <c r="H30" s="47"/>
      <c r="I30" s="49"/>
      <c r="J30" s="49"/>
      <c r="K30" s="49"/>
      <c r="L30" s="49"/>
    </row>
    <row r="31" spans="1:13" ht="15" x14ac:dyDescent="0.2">
      <c r="A31" s="51"/>
      <c r="B31" s="51"/>
      <c r="C31" s="51"/>
      <c r="D31" s="51"/>
      <c r="E31" s="51"/>
      <c r="F31" s="51"/>
      <c r="G31" s="52" t="s">
        <v>175</v>
      </c>
      <c r="H31" s="51"/>
      <c r="I31" s="51"/>
      <c r="J31" s="51"/>
      <c r="K31" s="51"/>
      <c r="L31" s="51"/>
      <c r="M31" s="51"/>
    </row>
    <row r="32" spans="1:13" ht="15" x14ac:dyDescent="0.2">
      <c r="A32" s="49"/>
      <c r="B32" s="49" t="s">
        <v>50</v>
      </c>
      <c r="C32" s="49">
        <v>1220</v>
      </c>
      <c r="D32" s="49" t="s">
        <v>176</v>
      </c>
      <c r="E32" s="49">
        <v>4</v>
      </c>
      <c r="F32" s="54" t="str">
        <f>IF(ISBLANK('Degree Check Sheet'!G24),"",'Degree Check Sheet'!G24)</f>
        <v/>
      </c>
      <c r="G32" s="47"/>
      <c r="H32" s="49" t="s">
        <v>73</v>
      </c>
      <c r="I32" s="49">
        <v>3200</v>
      </c>
      <c r="J32" s="49" t="s">
        <v>177</v>
      </c>
      <c r="K32" s="49">
        <v>3</v>
      </c>
      <c r="L32" s="54" t="str">
        <f>IF(ISBLANK('Degree Check Sheet'!G47),"",'Degree Check Sheet'!G47)</f>
        <v/>
      </c>
    </row>
    <row r="33" spans="1:13" ht="15" x14ac:dyDescent="0.2">
      <c r="A33" s="49"/>
      <c r="B33" s="49"/>
      <c r="C33" s="96" t="s">
        <v>52</v>
      </c>
      <c r="D33" s="96"/>
      <c r="E33" s="96"/>
      <c r="F33" s="47"/>
      <c r="G33" s="47"/>
      <c r="H33" s="49"/>
      <c r="I33" s="96" t="s">
        <v>49</v>
      </c>
      <c r="J33" s="96"/>
      <c r="K33" s="96"/>
      <c r="L33" s="47"/>
    </row>
    <row r="34" spans="1:13" ht="15" x14ac:dyDescent="0.2">
      <c r="A34" s="49"/>
      <c r="B34" s="49" t="s">
        <v>73</v>
      </c>
      <c r="C34" s="49">
        <v>2060</v>
      </c>
      <c r="D34" s="49" t="s">
        <v>178</v>
      </c>
      <c r="E34" s="49">
        <v>3</v>
      </c>
      <c r="F34" s="54" t="str">
        <f>IF(ISBLANK('Degree Check Sheet'!G44),"",'Degree Check Sheet'!G44)</f>
        <v/>
      </c>
      <c r="G34" s="47"/>
      <c r="H34" s="49" t="s">
        <v>73</v>
      </c>
      <c r="I34" s="49">
        <v>3265</v>
      </c>
      <c r="J34" s="49" t="s">
        <v>86</v>
      </c>
      <c r="K34" s="49">
        <v>3</v>
      </c>
      <c r="L34" s="54" t="str">
        <f>IF(ISBLANK('Degree Check Sheet'!G49),"",'Degree Check Sheet'!G49)</f>
        <v/>
      </c>
    </row>
    <row r="35" spans="1:13" ht="15" x14ac:dyDescent="0.2">
      <c r="A35" s="49"/>
      <c r="B35" s="49"/>
      <c r="C35" s="96" t="s">
        <v>179</v>
      </c>
      <c r="D35" s="96"/>
      <c r="E35" s="96"/>
      <c r="F35" s="47"/>
      <c r="G35" s="47"/>
      <c r="H35" s="49"/>
      <c r="I35" s="96" t="s">
        <v>87</v>
      </c>
      <c r="J35" s="96"/>
      <c r="K35" s="96"/>
      <c r="L35" s="47"/>
    </row>
    <row r="36" spans="1:13" ht="15" x14ac:dyDescent="0.2">
      <c r="A36" s="49"/>
      <c r="B36" s="49" t="s">
        <v>73</v>
      </c>
      <c r="C36" s="49">
        <v>3100</v>
      </c>
      <c r="D36" s="49" t="s">
        <v>82</v>
      </c>
      <c r="E36" s="49">
        <v>2</v>
      </c>
      <c r="F36" s="54" t="str">
        <f>IF(ISBLANK('Degree Check Sheet'!G46),"",'Degree Check Sheet'!G46)</f>
        <v/>
      </c>
      <c r="G36" s="47"/>
      <c r="H36" s="49" t="s">
        <v>73</v>
      </c>
      <c r="I36" s="49">
        <v>3715</v>
      </c>
      <c r="J36" s="49" t="s">
        <v>88</v>
      </c>
      <c r="K36" s="49">
        <v>3</v>
      </c>
      <c r="L36" s="54" t="str">
        <f>IF(ISBLANK('Degree Check Sheet'!G50),"",'Degree Check Sheet'!G50)</f>
        <v/>
      </c>
    </row>
    <row r="37" spans="1:13" ht="15" x14ac:dyDescent="0.2">
      <c r="A37" s="49"/>
      <c r="B37" s="49"/>
      <c r="C37" s="96" t="s">
        <v>49</v>
      </c>
      <c r="D37" s="96"/>
      <c r="E37" s="96"/>
      <c r="F37" s="47"/>
      <c r="G37" s="47"/>
      <c r="H37" s="49"/>
      <c r="I37" s="96" t="s">
        <v>180</v>
      </c>
      <c r="J37" s="96"/>
      <c r="K37" s="96"/>
      <c r="L37" s="47"/>
    </row>
    <row r="38" spans="1:13" ht="15" x14ac:dyDescent="0.2">
      <c r="A38" s="49"/>
      <c r="B38" s="49" t="s">
        <v>73</v>
      </c>
      <c r="C38" s="49">
        <v>3255</v>
      </c>
      <c r="D38" s="49" t="s">
        <v>84</v>
      </c>
      <c r="E38" s="49">
        <v>3</v>
      </c>
      <c r="F38" s="54" t="str">
        <f>IF(ISBLANK('Degree Check Sheet'!G48),"",'Degree Check Sheet'!G48)</f>
        <v/>
      </c>
      <c r="G38" s="47"/>
      <c r="H38" s="49" t="s">
        <v>73</v>
      </c>
      <c r="I38" s="49">
        <v>3725</v>
      </c>
      <c r="J38" s="49" t="s">
        <v>90</v>
      </c>
      <c r="K38" s="49">
        <v>3</v>
      </c>
      <c r="L38" s="54" t="str">
        <f>IF(ISBLANK('Degree Check Sheet'!G51),"",'Degree Check Sheet'!G51)</f>
        <v/>
      </c>
    </row>
    <row r="39" spans="1:13" ht="15" x14ac:dyDescent="0.2">
      <c r="A39" s="49"/>
      <c r="B39" s="49"/>
      <c r="C39" s="96" t="s">
        <v>181</v>
      </c>
      <c r="D39" s="96"/>
      <c r="E39" s="96"/>
      <c r="F39" s="47"/>
      <c r="G39" s="47"/>
      <c r="H39" s="49"/>
      <c r="I39" s="96" t="s">
        <v>182</v>
      </c>
      <c r="J39" s="96"/>
      <c r="K39" s="96"/>
      <c r="L39" s="48"/>
    </row>
    <row r="40" spans="1:13" ht="15" x14ac:dyDescent="0.2">
      <c r="A40" s="49"/>
      <c r="B40" s="49" t="s">
        <v>73</v>
      </c>
      <c r="C40" s="49">
        <v>3015</v>
      </c>
      <c r="D40" s="49" t="s">
        <v>183</v>
      </c>
      <c r="E40" s="49">
        <v>3</v>
      </c>
      <c r="F40" s="54" t="str">
        <f>IF(ISBLANK('Degree Check Sheet'!G45),"",'Degree Check Sheet'!G45)</f>
        <v/>
      </c>
      <c r="H40" s="49" t="s">
        <v>73</v>
      </c>
      <c r="I40" s="49">
        <v>4320</v>
      </c>
      <c r="J40" s="49" t="s">
        <v>94</v>
      </c>
      <c r="K40" s="49">
        <v>3</v>
      </c>
      <c r="L40" s="54" t="str">
        <f>IF(ISBLANK('Degree Check Sheet'!G53),"",'Degree Check Sheet'!G53)</f>
        <v/>
      </c>
    </row>
    <row r="41" spans="1:13" ht="15" x14ac:dyDescent="0.2">
      <c r="A41" s="49"/>
      <c r="B41" s="49"/>
      <c r="C41" s="96" t="s">
        <v>184</v>
      </c>
      <c r="D41" s="96"/>
      <c r="E41" s="96"/>
      <c r="F41" s="49"/>
      <c r="G41" s="47"/>
      <c r="I41" s="96" t="s">
        <v>49</v>
      </c>
      <c r="J41" s="96"/>
      <c r="K41" s="96"/>
    </row>
    <row r="42" spans="1:13" ht="15.75" x14ac:dyDescent="0.25">
      <c r="A42" s="49"/>
      <c r="B42" s="49"/>
      <c r="C42" s="58"/>
      <c r="D42" s="58"/>
      <c r="E42" s="50">
        <f>SUM(E31:E40)</f>
        <v>15</v>
      </c>
      <c r="F42" s="49"/>
      <c r="G42" s="47"/>
      <c r="I42" s="58"/>
      <c r="J42" s="58"/>
      <c r="K42" s="50">
        <f>SUM(K32:K40)</f>
        <v>15</v>
      </c>
    </row>
    <row r="43" spans="1:13" ht="15" x14ac:dyDescent="0.2">
      <c r="A43" s="49"/>
      <c r="E43" s="49"/>
      <c r="G43" s="47"/>
    </row>
    <row r="44" spans="1:13" ht="15" x14ac:dyDescent="0.2">
      <c r="A44" s="51"/>
      <c r="B44" s="51"/>
      <c r="C44" s="51"/>
      <c r="D44" s="51"/>
      <c r="E44" s="51"/>
      <c r="F44" s="51"/>
      <c r="G44" s="52" t="s">
        <v>185</v>
      </c>
      <c r="H44" s="51"/>
      <c r="I44" s="51"/>
      <c r="J44" s="51"/>
      <c r="K44" s="51"/>
      <c r="L44" s="51"/>
      <c r="M44" s="51"/>
    </row>
    <row r="45" spans="1:13" ht="15" x14ac:dyDescent="0.2">
      <c r="A45" s="49"/>
      <c r="B45" s="49" t="s">
        <v>73</v>
      </c>
      <c r="C45" s="49">
        <v>4225</v>
      </c>
      <c r="D45" s="49" t="s">
        <v>92</v>
      </c>
      <c r="E45" s="49">
        <v>2</v>
      </c>
      <c r="F45" s="54" t="str">
        <f>IF(ISBLANK('Degree Check Sheet'!G52),"",'Degree Check Sheet'!G52)</f>
        <v/>
      </c>
      <c r="G45" s="49"/>
      <c r="H45" s="53" t="s">
        <v>73</v>
      </c>
      <c r="I45" s="53">
        <v>4736</v>
      </c>
      <c r="J45" s="49" t="s">
        <v>186</v>
      </c>
      <c r="K45" s="49">
        <v>4</v>
      </c>
      <c r="L45" s="54" t="str">
        <f>IF(ISBLANK('Degree Check Sheet'!G55),"",'Degree Check Sheet'!G55)</f>
        <v/>
      </c>
    </row>
    <row r="46" spans="1:13" ht="15" x14ac:dyDescent="0.2">
      <c r="A46" s="49"/>
      <c r="B46" s="49"/>
      <c r="C46" s="96" t="s">
        <v>93</v>
      </c>
      <c r="D46" s="96"/>
      <c r="E46" s="96"/>
      <c r="F46" s="47"/>
      <c r="G46" s="49"/>
      <c r="H46" s="49"/>
      <c r="I46" s="96" t="s">
        <v>187</v>
      </c>
      <c r="J46" s="96"/>
      <c r="K46" s="96"/>
      <c r="L46" s="47"/>
    </row>
    <row r="47" spans="1:13" ht="15" x14ac:dyDescent="0.2">
      <c r="A47" s="49"/>
      <c r="B47" s="49" t="s">
        <v>73</v>
      </c>
      <c r="C47" s="49">
        <v>4340</v>
      </c>
      <c r="D47" s="49" t="s">
        <v>95</v>
      </c>
      <c r="E47" s="49">
        <v>3</v>
      </c>
      <c r="F47" s="54" t="str">
        <f>IF(ISBLANK('Degree Check Sheet'!G54),"",'Degree Check Sheet'!G54)</f>
        <v/>
      </c>
      <c r="G47" s="49"/>
      <c r="H47" s="49" t="s">
        <v>46</v>
      </c>
      <c r="I47" s="49">
        <v>4190</v>
      </c>
      <c r="J47" s="49" t="s">
        <v>188</v>
      </c>
      <c r="K47" s="49">
        <v>3</v>
      </c>
      <c r="L47" s="54" t="str">
        <f>IF(ISBLANK('Degree Check Sheet'!G23),"",'Degree Check Sheet'!G23)</f>
        <v/>
      </c>
    </row>
    <row r="48" spans="1:13" ht="15" x14ac:dyDescent="0.2">
      <c r="A48" s="49"/>
      <c r="B48" s="49"/>
      <c r="C48" s="96" t="s">
        <v>93</v>
      </c>
      <c r="D48" s="96"/>
      <c r="E48" s="96"/>
      <c r="F48" s="47"/>
      <c r="G48" s="49"/>
      <c r="H48" s="49"/>
      <c r="I48" s="96" t="s">
        <v>189</v>
      </c>
      <c r="J48" s="96"/>
      <c r="K48" s="96"/>
      <c r="L48" s="48"/>
    </row>
    <row r="49" spans="1:12" ht="15" x14ac:dyDescent="0.2">
      <c r="A49" s="49"/>
      <c r="B49" s="49"/>
      <c r="C49" s="49"/>
      <c r="D49" s="49" t="s">
        <v>174</v>
      </c>
      <c r="E49" s="49">
        <v>3</v>
      </c>
      <c r="F49" s="54" t="str">
        <f>IF(ISBLANK('Degree Check Sheet'!G29),"",'Degree Check Sheet'!G29)</f>
        <v/>
      </c>
      <c r="J49" s="49" t="s">
        <v>190</v>
      </c>
      <c r="K49" s="49">
        <v>3</v>
      </c>
      <c r="L49" s="54" t="str">
        <f>IF(ISBLANK('Degree Check Sheet'!G63),"",'Degree Check Sheet'!G63)</f>
        <v/>
      </c>
    </row>
    <row r="50" spans="1:12" ht="15" x14ac:dyDescent="0.2">
      <c r="A50" s="49"/>
      <c r="B50" s="49" t="s">
        <v>73</v>
      </c>
      <c r="C50" s="49"/>
      <c r="D50" s="49" t="s">
        <v>190</v>
      </c>
      <c r="E50" s="49">
        <v>3</v>
      </c>
      <c r="F50" s="54" t="str">
        <f>IF(ISBLANK('Degree Check Sheet'!G60),"",'Degree Check Sheet'!G60)</f>
        <v/>
      </c>
      <c r="H50" s="49"/>
      <c r="I50" s="49"/>
      <c r="J50" s="49" t="s">
        <v>190</v>
      </c>
      <c r="K50" s="49">
        <v>3</v>
      </c>
      <c r="L50" s="54" t="str">
        <f>IF(ISBLANK('Degree Check Sheet'!G64),"",'Degree Check Sheet'!G64)</f>
        <v/>
      </c>
    </row>
    <row r="51" spans="1:12" ht="15" x14ac:dyDescent="0.2">
      <c r="A51" s="49"/>
      <c r="B51" s="49" t="s">
        <v>73</v>
      </c>
      <c r="C51" s="49"/>
      <c r="D51" s="49" t="s">
        <v>190</v>
      </c>
      <c r="E51" s="49">
        <v>3</v>
      </c>
      <c r="F51" s="54" t="str">
        <f>IF(ISBLANK('Degree Check Sheet'!G61),"",'Degree Check Sheet'!G61)</f>
        <v/>
      </c>
      <c r="J51" s="49" t="s">
        <v>190</v>
      </c>
      <c r="K51" s="49">
        <v>3</v>
      </c>
      <c r="L51" s="54" t="str">
        <f>IF(ISBLANK('Degree Check Sheet'!G65),"",'Degree Check Sheet'!G65)</f>
        <v/>
      </c>
    </row>
    <row r="52" spans="1:12" ht="15" x14ac:dyDescent="0.2">
      <c r="A52" s="49"/>
      <c r="B52" s="49" t="s">
        <v>46</v>
      </c>
      <c r="C52" s="49"/>
      <c r="D52" s="49" t="s">
        <v>190</v>
      </c>
      <c r="E52" s="49">
        <v>3</v>
      </c>
      <c r="F52" s="54" t="str">
        <f>IF(ISBLANK('Degree Check Sheet'!G62),"",'Degree Check Sheet'!G62)</f>
        <v/>
      </c>
      <c r="L52" s="49"/>
    </row>
    <row r="53" spans="1:12" ht="15" x14ac:dyDescent="0.2">
      <c r="A53" s="49"/>
      <c r="B53" s="49"/>
      <c r="C53" s="49"/>
      <c r="D53" s="49"/>
      <c r="E53" s="49"/>
      <c r="F53" s="49"/>
      <c r="L53" s="49"/>
    </row>
    <row r="54" spans="1:12" ht="15.75" x14ac:dyDescent="0.25">
      <c r="A54" s="49"/>
      <c r="E54" s="50">
        <f>SUM(E45:E52)</f>
        <v>17</v>
      </c>
      <c r="F54" s="49"/>
      <c r="G54" s="49"/>
      <c r="H54" s="49"/>
      <c r="I54" s="49"/>
      <c r="K54" s="50">
        <f>SUM(K45:K51)</f>
        <v>16</v>
      </c>
      <c r="L54" s="49"/>
    </row>
    <row r="55" spans="1:12" ht="15.75" x14ac:dyDescent="0.25">
      <c r="A55" s="59"/>
      <c r="B55" s="49" t="s">
        <v>191</v>
      </c>
      <c r="C55" s="49"/>
      <c r="D55" s="60">
        <f>(E16+K16+E29+K29+E42+K42+E54+K54)</f>
        <v>128</v>
      </c>
      <c r="E55" s="49"/>
      <c r="F55" s="49"/>
      <c r="G55" s="59"/>
      <c r="H55" s="59"/>
      <c r="I55" s="61"/>
      <c r="J55" s="62" t="s">
        <v>192</v>
      </c>
      <c r="K55" s="59"/>
      <c r="L55" s="59"/>
    </row>
    <row r="56" spans="1:12" ht="15.75" x14ac:dyDescent="0.25">
      <c r="A56" s="59"/>
      <c r="B56" s="49"/>
      <c r="C56" s="49"/>
      <c r="D56" s="60"/>
      <c r="E56" s="49"/>
      <c r="F56" s="49"/>
      <c r="G56" s="59"/>
      <c r="H56" s="59"/>
      <c r="I56" s="63"/>
      <c r="J56" s="62" t="s">
        <v>193</v>
      </c>
      <c r="K56" s="49"/>
      <c r="L56" s="59"/>
    </row>
  </sheetData>
  <mergeCells count="33">
    <mergeCell ref="C48:E48"/>
    <mergeCell ref="I48:K48"/>
    <mergeCell ref="C39:E39"/>
    <mergeCell ref="I39:K39"/>
    <mergeCell ref="C41:E41"/>
    <mergeCell ref="I41:K41"/>
    <mergeCell ref="C46:E46"/>
    <mergeCell ref="I46:K46"/>
    <mergeCell ref="C37:E37"/>
    <mergeCell ref="I37:K37"/>
    <mergeCell ref="C22:E22"/>
    <mergeCell ref="I22:K22"/>
    <mergeCell ref="C24:E24"/>
    <mergeCell ref="I24:K24"/>
    <mergeCell ref="C26:E26"/>
    <mergeCell ref="I26:K26"/>
    <mergeCell ref="C28:E28"/>
    <mergeCell ref="C33:E33"/>
    <mergeCell ref="I33:K33"/>
    <mergeCell ref="C35:E35"/>
    <mergeCell ref="I35:K35"/>
    <mergeCell ref="C13:E13"/>
    <mergeCell ref="I13:K13"/>
    <mergeCell ref="C15:E15"/>
    <mergeCell ref="I15:K15"/>
    <mergeCell ref="C20:E20"/>
    <mergeCell ref="I20:K20"/>
    <mergeCell ref="A1:M1"/>
    <mergeCell ref="A2:M2"/>
    <mergeCell ref="C9:E9"/>
    <mergeCell ref="I9:K9"/>
    <mergeCell ref="C11:E11"/>
    <mergeCell ref="I11:K11"/>
  </mergeCells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Degree Check Sheet</vt:lpstr>
      <vt:lpstr>Sheet2</vt:lpstr>
      <vt:lpstr>Sheet1</vt:lpstr>
      <vt:lpstr>Curriculum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Civil Engineerin</dc:creator>
  <cp:keywords/>
  <dc:description/>
  <cp:lastModifiedBy>Conrad L. Chavez</cp:lastModifiedBy>
  <cp:revision/>
  <dcterms:created xsi:type="dcterms:W3CDTF">1998-01-21T19:15:10Z</dcterms:created>
  <dcterms:modified xsi:type="dcterms:W3CDTF">2019-10-21T15:16:26Z</dcterms:modified>
  <cp:category/>
  <cp:contentStatus/>
</cp:coreProperties>
</file>