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508" yWindow="-12" windowWidth="11544" windowHeight="10740" tabRatio="601"/>
  </bookViews>
  <sheets>
    <sheet name="Surrounding" sheetId="66" r:id="rId1"/>
  </sheets>
  <definedNames>
    <definedName name="_Fill" localSheetId="0" hidden="1">#REF!</definedName>
    <definedName name="_Fill" hidden="1">#REF!</definedName>
    <definedName name="COPY" localSheetId="0">#REF!</definedName>
    <definedName name="COPY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NONRES" localSheetId="0">#REF!</definedName>
    <definedName name="NONRES">#REF!</definedName>
    <definedName name="NOTE">#N/A</definedName>
    <definedName name="NR" localSheetId="0">#REF!</definedName>
    <definedName name="NR">#REF!</definedName>
    <definedName name="PERCENT">#N/A</definedName>
    <definedName name="Print_Area_MI" localSheetId="0">#REF!</definedName>
    <definedName name="Print_Area_MI">#REF!</definedName>
    <definedName name="_xlnm.Print_Titles" localSheetId="0">Surrounding!$1:$7</definedName>
    <definedName name="RES" localSheetId="0">#REF!</definedName>
    <definedName name="RES">#REF!</definedName>
    <definedName name="TrusteeGrad" localSheetId="0">#REF!</definedName>
    <definedName name="TrusteeGrad">#REF!</definedName>
  </definedNames>
  <calcPr calcId="145621"/>
</workbook>
</file>

<file path=xl/calcChain.xml><?xml version="1.0" encoding="utf-8"?>
<calcChain xmlns="http://schemas.openxmlformats.org/spreadsheetml/2006/main">
  <c r="E56" i="66" l="1"/>
  <c r="D62" i="66"/>
  <c r="E59" i="66"/>
  <c r="E54" i="66"/>
  <c r="E53" i="66"/>
  <c r="E52" i="66"/>
  <c r="E48" i="66"/>
  <c r="E47" i="66"/>
  <c r="E46" i="66"/>
  <c r="E45" i="66"/>
  <c r="E44" i="66"/>
  <c r="D44" i="66"/>
  <c r="E41" i="66"/>
  <c r="E39" i="66"/>
  <c r="E38" i="66"/>
  <c r="E37" i="66"/>
  <c r="D37" i="66"/>
  <c r="E36" i="66"/>
  <c r="D36" i="66"/>
  <c r="E33" i="66"/>
  <c r="D33" i="66"/>
  <c r="E32" i="66"/>
  <c r="D32" i="66"/>
  <c r="E30" i="66"/>
  <c r="E26" i="66"/>
  <c r="E25" i="66"/>
  <c r="E21" i="66"/>
  <c r="E20" i="66"/>
  <c r="E19" i="66"/>
  <c r="E18" i="66"/>
  <c r="D18" i="66"/>
  <c r="E16" i="66"/>
  <c r="E14" i="66"/>
  <c r="D14" i="66"/>
  <c r="E13" i="66"/>
  <c r="E12" i="66"/>
  <c r="E11" i="66"/>
  <c r="E62" i="66" s="1"/>
  <c r="E10" i="66"/>
  <c r="D10" i="66"/>
</calcChain>
</file>

<file path=xl/comments1.xml><?xml version="1.0" encoding="utf-8"?>
<comments xmlns="http://schemas.openxmlformats.org/spreadsheetml/2006/main">
  <authors>
    <author>Suzanne Waggoner</author>
    <author>Richard A. Darter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Suzanne Waggoner:</t>
        </r>
        <r>
          <rPr>
            <sz val="8"/>
            <color indexed="81"/>
            <rFont val="Tahoma"/>
            <family val="2"/>
          </rPr>
          <t xml:space="preserve">
Previously Univ. of Southern Colorado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Richard A. Darter:</t>
        </r>
        <r>
          <rPr>
            <sz val="9"/>
            <color indexed="81"/>
            <rFont val="Tahoma"/>
            <family val="2"/>
          </rPr>
          <t xml:space="preserve">
ALL RB fees are presented as a single fee attached to a room. Pick the right room and the meal plan is already included.</t>
        </r>
      </text>
    </comment>
    <comment ref="D32" authorId="1">
      <text>
        <r>
          <rPr>
            <b/>
            <sz val="9"/>
            <color indexed="81"/>
            <rFont val="Tahoma"/>
            <family val="2"/>
          </rPr>
          <t>Richard A. Darter:</t>
        </r>
        <r>
          <rPr>
            <sz val="9"/>
            <color indexed="81"/>
            <rFont val="Tahoma"/>
            <family val="2"/>
          </rPr>
          <t xml:space="preserve">
MSU- Northern changed meal plans. In 2011-12, they charged everyone an unlimited meal plan. In 2012-13, they give so much money per week for each different meal plan.
I chose the most expensive plan (Plan D).</t>
        </r>
      </text>
    </comment>
    <comment ref="D44" authorId="1">
      <text>
        <r>
          <rPr>
            <b/>
            <sz val="9"/>
            <color indexed="81"/>
            <rFont val="Tahoma"/>
            <family val="2"/>
          </rPr>
          <t>Richard A. Darter:</t>
        </r>
        <r>
          <rPr>
            <sz val="9"/>
            <color indexed="81"/>
            <rFont val="Tahoma"/>
            <family val="2"/>
          </rPr>
          <t xml:space="preserve">
Larger meal plan of 200 meals per semester was dropped. Only the Meal plan of 150 meals per semester was applicable.
</t>
        </r>
      </text>
    </comment>
  </commentList>
</comments>
</file>

<file path=xl/sharedStrings.xml><?xml version="1.0" encoding="utf-8"?>
<sst xmlns="http://schemas.openxmlformats.org/spreadsheetml/2006/main" count="57" uniqueCount="56">
  <si>
    <t>University of Montana</t>
  </si>
  <si>
    <t>University of Wyoming</t>
  </si>
  <si>
    <t>N/A</t>
  </si>
  <si>
    <t>Black Hills State University</t>
  </si>
  <si>
    <t>Fort Lewis College</t>
  </si>
  <si>
    <t>Lewis-Clark State College</t>
  </si>
  <si>
    <t>Colorado Mesa University</t>
  </si>
  <si>
    <t>Montana State University - Billings</t>
  </si>
  <si>
    <t>Northern State University</t>
  </si>
  <si>
    <t>Southern Utah University</t>
  </si>
  <si>
    <t>University of Nebraska - Kearney</t>
  </si>
  <si>
    <t>Western State Colorado University</t>
  </si>
  <si>
    <t>Source:  Telephone surveys, mail surveys, web surveys, and web sites.</t>
  </si>
  <si>
    <t>OIA:SDW</t>
  </si>
  <si>
    <t>Utah State University</t>
  </si>
  <si>
    <t>University of Idaho</t>
  </si>
  <si>
    <t>University of Nebraska - Lincoln</t>
  </si>
  <si>
    <t>University of Utah</t>
  </si>
  <si>
    <t>Colorado State University</t>
  </si>
  <si>
    <t>2013-14</t>
  </si>
  <si>
    <t>2012-13</t>
  </si>
  <si>
    <t>South Dakota State University</t>
  </si>
  <si>
    <t>University of South Dakota</t>
  </si>
  <si>
    <t>Idaho State University</t>
  </si>
  <si>
    <t>Montana State University - Bozeman</t>
  </si>
  <si>
    <t>Boise State University</t>
  </si>
  <si>
    <t>Chadron State College</t>
  </si>
  <si>
    <t>Colorado State University - Pueblo</t>
  </si>
  <si>
    <t>Montana State University - Northern</t>
  </si>
  <si>
    <t>Peru State College</t>
  </si>
  <si>
    <t>South Dakota School of Mines and Technology</t>
  </si>
  <si>
    <t>University of Colorado - Colorado Springs</t>
  </si>
  <si>
    <t>Utah Valley University</t>
  </si>
  <si>
    <t>Wayne State College</t>
  </si>
  <si>
    <t>Weber State University</t>
  </si>
  <si>
    <t>NOTE: The average room and board charges for a first-year, full-time undergraduate to live and dine on campus for two semesters or three quarters during the regular academic year.  These average charges are based on the double-room occupancy rate for undergraduate residents and 18-21 meals a week in college facilities.</t>
  </si>
  <si>
    <t>P13.053</t>
  </si>
  <si>
    <t>University of Colorado - Boulder</t>
  </si>
  <si>
    <t>Colorado School of Mines</t>
  </si>
  <si>
    <t>University of Northern Colorado</t>
  </si>
  <si>
    <t>State</t>
  </si>
  <si>
    <t>Institution</t>
  </si>
  <si>
    <t>Colorado</t>
  </si>
  <si>
    <t>Idaho</t>
  </si>
  <si>
    <t>Montana</t>
  </si>
  <si>
    <t>Nebraska</t>
  </si>
  <si>
    <t>University of Nebraska - Omaha</t>
  </si>
  <si>
    <t>South Dakota</t>
  </si>
  <si>
    <t>Utah</t>
  </si>
  <si>
    <t>Wyoming</t>
  </si>
  <si>
    <t>Average Annual Room and Board at Public, Four-Year Institutions</t>
  </si>
  <si>
    <t>in Surrounding States</t>
  </si>
  <si>
    <t>Adams State University</t>
  </si>
  <si>
    <t>Metropolitan State College - Denver</t>
  </si>
  <si>
    <t>University of Colorado - Denver</t>
  </si>
  <si>
    <t>AVERAGE  (excluding UW)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</si>
</sst>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General_)"/>
    <numFmt numFmtId="167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7"/>
      <name val="Helv"/>
    </font>
    <font>
      <sz val="8"/>
      <name val="Helv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Helv"/>
    </font>
  </fonts>
  <fills count="4">
    <fill>
      <patternFill patternType="none"/>
    </fill>
    <fill>
      <patternFill patternType="gray125"/>
    </fill>
    <fill>
      <patternFill patternType="solid">
        <fgColor rgb="FFDCC89E"/>
        <bgColor indexed="64"/>
      </patternFill>
    </fill>
    <fill>
      <patternFill patternType="solid">
        <fgColor rgb="FFF3E7C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</borders>
  <cellStyleXfs count="22">
    <xf numFmtId="0" fontId="0" fillId="0" borderId="0"/>
    <xf numFmtId="44" fontId="7" fillId="0" borderId="0" applyFont="0" applyFill="0" applyBorder="0" applyAlignment="0" applyProtection="0"/>
    <xf numFmtId="164" fontId="8" fillId="0" borderId="0"/>
    <xf numFmtId="164" fontId="9" fillId="0" borderId="0"/>
    <xf numFmtId="164" fontId="9" fillId="0" borderId="0"/>
    <xf numFmtId="0" fontId="2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65">
    <xf numFmtId="0" fontId="0" fillId="0" borderId="0" xfId="0"/>
    <xf numFmtId="0" fontId="11" fillId="0" borderId="0" xfId="14" applyFont="1" applyAlignment="1" applyProtection="1">
      <alignment horizontal="left"/>
    </xf>
    <xf numFmtId="0" fontId="2" fillId="0" borderId="3" xfId="14" applyFont="1" applyBorder="1" applyAlignment="1"/>
    <xf numFmtId="0" fontId="2" fillId="0" borderId="6" xfId="14" applyFont="1" applyBorder="1" applyAlignment="1"/>
    <xf numFmtId="0" fontId="2" fillId="0" borderId="7" xfId="14" applyFont="1" applyBorder="1" applyAlignment="1"/>
    <xf numFmtId="0" fontId="2" fillId="0" borderId="8" xfId="14" applyFont="1" applyBorder="1" applyAlignment="1"/>
    <xf numFmtId="0" fontId="13" fillId="0" borderId="0" xfId="21" applyFont="1" applyAlignment="1" applyProtection="1">
      <alignment horizontal="centerContinuous"/>
    </xf>
    <xf numFmtId="0" fontId="2" fillId="0" borderId="0" xfId="21" applyAlignment="1">
      <alignment horizontal="centerContinuous"/>
    </xf>
    <xf numFmtId="0" fontId="2" fillId="0" borderId="0" xfId="21"/>
    <xf numFmtId="0" fontId="13" fillId="0" borderId="0" xfId="21" applyFont="1" applyProtection="1"/>
    <xf numFmtId="0" fontId="2" fillId="2" borderId="11" xfId="21" applyFill="1" applyBorder="1"/>
    <xf numFmtId="0" fontId="2" fillId="2" borderId="19" xfId="21" applyFill="1" applyBorder="1"/>
    <xf numFmtId="0" fontId="3" fillId="2" borderId="19" xfId="21" applyFont="1" applyFill="1" applyBorder="1" applyProtection="1"/>
    <xf numFmtId="0" fontId="3" fillId="2" borderId="14" xfId="21" applyFont="1" applyFill="1" applyBorder="1" applyProtection="1"/>
    <xf numFmtId="0" fontId="2" fillId="2" borderId="15" xfId="21" applyFill="1" applyBorder="1"/>
    <xf numFmtId="0" fontId="3" fillId="2" borderId="0" xfId="21" applyFont="1" applyFill="1" applyBorder="1" applyProtection="1"/>
    <xf numFmtId="0" fontId="3" fillId="2" borderId="10" xfId="21" applyFont="1" applyFill="1" applyBorder="1" applyProtection="1"/>
    <xf numFmtId="0" fontId="2" fillId="2" borderId="0" xfId="21" applyFill="1" applyBorder="1"/>
    <xf numFmtId="0" fontId="3" fillId="2" borderId="10" xfId="21" applyFont="1" applyFill="1" applyBorder="1" applyAlignment="1" applyProtection="1">
      <alignment horizontal="center"/>
    </xf>
    <xf numFmtId="0" fontId="2" fillId="2" borderId="12" xfId="21" applyFill="1" applyBorder="1"/>
    <xf numFmtId="0" fontId="2" fillId="2" borderId="18" xfId="21" applyFill="1" applyBorder="1"/>
    <xf numFmtId="0" fontId="3" fillId="2" borderId="18" xfId="21" applyFont="1" applyFill="1" applyBorder="1" applyProtection="1"/>
    <xf numFmtId="0" fontId="3" fillId="2" borderId="13" xfId="21" applyFont="1" applyFill="1" applyBorder="1" applyAlignment="1" applyProtection="1">
      <alignment horizontal="right" indent="3"/>
    </xf>
    <xf numFmtId="0" fontId="2" fillId="0" borderId="15" xfId="14" applyFont="1" applyBorder="1" applyAlignment="1"/>
    <xf numFmtId="0" fontId="2" fillId="0" borderId="14" xfId="21" applyBorder="1" applyAlignment="1">
      <alignment horizontal="right" indent="3"/>
    </xf>
    <xf numFmtId="3" fontId="2" fillId="0" borderId="10" xfId="21" applyNumberFormat="1" applyBorder="1" applyAlignment="1">
      <alignment horizontal="right" indent="3"/>
    </xf>
    <xf numFmtId="164" fontId="2" fillId="0" borderId="0" xfId="3" applyFont="1" applyBorder="1"/>
    <xf numFmtId="0" fontId="2" fillId="0" borderId="20" xfId="14" applyFont="1" applyBorder="1" applyAlignment="1"/>
    <xf numFmtId="0" fontId="2" fillId="0" borderId="0" xfId="21" applyBorder="1"/>
    <xf numFmtId="0" fontId="2" fillId="0" borderId="15" xfId="21" applyBorder="1"/>
    <xf numFmtId="0" fontId="3" fillId="2" borderId="19" xfId="21" applyFont="1" applyFill="1" applyBorder="1"/>
    <xf numFmtId="0" fontId="3" fillId="2" borderId="0" xfId="21" applyFont="1" applyFill="1" applyBorder="1"/>
    <xf numFmtId="0" fontId="3" fillId="2" borderId="18" xfId="21" applyFont="1" applyFill="1" applyBorder="1"/>
    <xf numFmtId="164" fontId="9" fillId="0" borderId="0" xfId="3" applyAlignment="1">
      <alignment wrapText="1"/>
    </xf>
    <xf numFmtId="164" fontId="11" fillId="0" borderId="0" xfId="3" applyFont="1" applyAlignment="1" applyProtection="1">
      <alignment horizontal="right"/>
    </xf>
    <xf numFmtId="164" fontId="11" fillId="0" borderId="0" xfId="3" quotePrefix="1" applyFont="1" applyAlignment="1" applyProtection="1">
      <alignment horizontal="right"/>
    </xf>
    <xf numFmtId="0" fontId="11" fillId="0" borderId="0" xfId="21" applyFont="1"/>
    <xf numFmtId="167" fontId="11" fillId="0" borderId="0" xfId="3" applyNumberFormat="1" applyFont="1" applyAlignment="1" applyProtection="1">
      <alignment horizontal="right"/>
    </xf>
    <xf numFmtId="0" fontId="12" fillId="0" borderId="0" xfId="21" applyFont="1"/>
    <xf numFmtId="3" fontId="2" fillId="0" borderId="1" xfId="21" applyNumberFormat="1" applyBorder="1" applyAlignment="1">
      <alignment horizontal="right" indent="3"/>
    </xf>
    <xf numFmtId="3" fontId="2" fillId="0" borderId="4" xfId="3" applyNumberFormat="1" applyFont="1" applyBorder="1" applyAlignment="1" applyProtection="1">
      <alignment horizontal="right" indent="3"/>
    </xf>
    <xf numFmtId="3" fontId="2" fillId="0" borderId="1" xfId="21" applyNumberFormat="1" applyFill="1" applyBorder="1" applyAlignment="1">
      <alignment horizontal="right" indent="3"/>
    </xf>
    <xf numFmtId="3" fontId="2" fillId="0" borderId="2" xfId="21" applyNumberFormat="1" applyBorder="1" applyAlignment="1">
      <alignment horizontal="right" indent="3"/>
    </xf>
    <xf numFmtId="3" fontId="2" fillId="0" borderId="14" xfId="21" applyNumberFormat="1" applyBorder="1" applyAlignment="1">
      <alignment horizontal="right" indent="3"/>
    </xf>
    <xf numFmtId="3" fontId="2" fillId="0" borderId="4" xfId="3" applyNumberFormat="1" applyFont="1" applyFill="1" applyBorder="1" applyAlignment="1" applyProtection="1">
      <alignment horizontal="right" indent="3"/>
    </xf>
    <xf numFmtId="3" fontId="2" fillId="0" borderId="0" xfId="21" applyNumberFormat="1" applyBorder="1" applyAlignment="1">
      <alignment horizontal="right" indent="3"/>
    </xf>
    <xf numFmtId="0" fontId="3" fillId="2" borderId="14" xfId="21" applyFont="1" applyFill="1" applyBorder="1" applyAlignment="1">
      <alignment horizontal="right" indent="3"/>
    </xf>
    <xf numFmtId="5" fontId="3" fillId="2" borderId="10" xfId="21" applyNumberFormat="1" applyFont="1" applyFill="1" applyBorder="1" applyAlignment="1">
      <alignment horizontal="right" indent="3"/>
    </xf>
    <xf numFmtId="0" fontId="3" fillId="2" borderId="13" xfId="21" applyFont="1" applyFill="1" applyBorder="1" applyAlignment="1">
      <alignment horizontal="right" indent="2"/>
    </xf>
    <xf numFmtId="3" fontId="2" fillId="0" borderId="10" xfId="21" applyNumberFormat="1" applyBorder="1" applyAlignment="1">
      <alignment horizontal="right" indent="2"/>
    </xf>
    <xf numFmtId="0" fontId="2" fillId="3" borderId="17" xfId="21" applyFill="1" applyBorder="1"/>
    <xf numFmtId="0" fontId="2" fillId="3" borderId="16" xfId="21" applyFill="1" applyBorder="1"/>
    <xf numFmtId="0" fontId="3" fillId="3" borderId="16" xfId="21" applyFont="1" applyFill="1" applyBorder="1"/>
    <xf numFmtId="3" fontId="3" fillId="3" borderId="9" xfId="21" applyNumberFormat="1" applyFont="1" applyFill="1" applyBorder="1" applyAlignment="1">
      <alignment horizontal="right" indent="3"/>
    </xf>
    <xf numFmtId="164" fontId="8" fillId="0" borderId="0" xfId="2" applyAlignment="1">
      <alignment vertical="center" wrapText="1"/>
    </xf>
    <xf numFmtId="0" fontId="3" fillId="0" borderId="0" xfId="14" applyFont="1" applyBorder="1" applyAlignment="1">
      <alignment vertical="center"/>
    </xf>
    <xf numFmtId="164" fontId="9" fillId="0" borderId="0" xfId="3" applyAlignment="1">
      <alignment vertical="center"/>
    </xf>
    <xf numFmtId="164" fontId="9" fillId="0" borderId="0" xfId="3" applyBorder="1" applyAlignment="1">
      <alignment vertical="center"/>
    </xf>
    <xf numFmtId="164" fontId="11" fillId="0" borderId="19" xfId="3" quotePrefix="1" applyFont="1" applyBorder="1" applyAlignment="1" applyProtection="1">
      <alignment vertical="center" wrapText="1"/>
    </xf>
    <xf numFmtId="164" fontId="9" fillId="0" borderId="19" xfId="3" applyBorder="1" applyAlignment="1">
      <alignment vertical="center" wrapText="1"/>
    </xf>
    <xf numFmtId="164" fontId="9" fillId="0" borderId="0" xfId="3" applyAlignment="1">
      <alignment vertical="center" wrapText="1"/>
    </xf>
    <xf numFmtId="0" fontId="3" fillId="0" borderId="19" xfId="14" applyFont="1" applyBorder="1" applyAlignment="1">
      <alignment vertical="center"/>
    </xf>
    <xf numFmtId="164" fontId="16" fillId="0" borderId="19" xfId="3" applyFont="1" applyBorder="1" applyAlignment="1">
      <alignment vertical="center"/>
    </xf>
    <xf numFmtId="164" fontId="16" fillId="0" borderId="5" xfId="3" applyFont="1" applyBorder="1" applyAlignment="1">
      <alignment vertical="center"/>
    </xf>
    <xf numFmtId="164" fontId="9" fillId="0" borderId="5" xfId="3" applyBorder="1" applyAlignment="1">
      <alignment vertical="center"/>
    </xf>
  </cellXfs>
  <cellStyles count="22">
    <cellStyle name="Currency 2" xfId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3 2 2" xfId="7"/>
    <cellStyle name="Normal 3 2 2 2" xfId="13"/>
    <cellStyle name="Normal 3 2 2 3" xfId="15"/>
    <cellStyle name="Normal 3 2 3" xfId="12"/>
    <cellStyle name="Normal 3 2 4" xfId="16"/>
    <cellStyle name="Normal 3 3" xfId="11"/>
    <cellStyle name="Normal 3 4" xfId="17"/>
    <cellStyle name="Normal 4" xfId="9"/>
    <cellStyle name="Normal 4 2" xfId="20"/>
    <cellStyle name="Normal 5" xfId="18"/>
    <cellStyle name="Normal_newsr 2" xfId="14"/>
    <cellStyle name="Normal_P98101SR 2" xfId="21"/>
    <cellStyle name="Percent 2" xfId="8"/>
    <cellStyle name="Percent 3" xfId="10"/>
    <cellStyle name="Percent 4" xfId="19"/>
  </cellStyles>
  <dxfs count="0"/>
  <tableStyles count="0" defaultTableStyle="TableStyleMedium2" defaultPivotStyle="PivotStyleLight16"/>
  <colors>
    <mruColors>
      <color rgb="FFFFEBAB"/>
      <color rgb="FFFFE8AB"/>
      <color rgb="FFFFF7AB"/>
      <color rgb="FFC8A766"/>
      <color rgb="FFFFC305"/>
      <color rgb="FFFFDB69"/>
      <color rgb="FFE3DE00"/>
      <color rgb="FFFFFFB3"/>
      <color rgb="FFDCC8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IK69"/>
  <sheetViews>
    <sheetView tabSelected="1" workbookViewId="0">
      <selection activeCell="L31" sqref="L31"/>
    </sheetView>
  </sheetViews>
  <sheetFormatPr defaultColWidth="8.21875" defaultRowHeight="13.2" x14ac:dyDescent="0.25"/>
  <cols>
    <col min="1" max="1" width="1.44140625" style="8" customWidth="1"/>
    <col min="2" max="2" width="2.21875" style="8" customWidth="1"/>
    <col min="3" max="3" width="39.5546875" style="8" customWidth="1"/>
    <col min="4" max="5" width="16.21875" style="8" customWidth="1"/>
    <col min="6" max="16384" width="8.21875" style="8"/>
  </cols>
  <sheetData>
    <row r="1" spans="1:5" ht="15.6" x14ac:dyDescent="0.3">
      <c r="A1" s="6" t="s">
        <v>50</v>
      </c>
      <c r="B1" s="6"/>
      <c r="C1" s="7"/>
      <c r="D1" s="7"/>
      <c r="E1" s="7"/>
    </row>
    <row r="2" spans="1:5" ht="15.6" x14ac:dyDescent="0.3">
      <c r="A2" s="6" t="s">
        <v>51</v>
      </c>
      <c r="B2" s="6"/>
      <c r="C2" s="7"/>
      <c r="D2" s="7"/>
      <c r="E2" s="7"/>
    </row>
    <row r="3" spans="1:5" ht="12.75" customHeight="1" x14ac:dyDescent="0.3">
      <c r="A3" s="9"/>
      <c r="B3" s="9"/>
    </row>
    <row r="4" spans="1:5" x14ac:dyDescent="0.25">
      <c r="A4" s="10"/>
      <c r="B4" s="11"/>
      <c r="C4" s="12"/>
      <c r="D4" s="13"/>
      <c r="E4" s="13"/>
    </row>
    <row r="5" spans="1:5" x14ac:dyDescent="0.25">
      <c r="A5" s="14"/>
      <c r="B5" s="15" t="s">
        <v>40</v>
      </c>
      <c r="C5" s="15"/>
      <c r="D5" s="16"/>
      <c r="E5" s="16"/>
    </row>
    <row r="6" spans="1:5" x14ac:dyDescent="0.25">
      <c r="A6" s="14"/>
      <c r="B6" s="17"/>
      <c r="C6" s="15" t="s">
        <v>41</v>
      </c>
      <c r="D6" s="18" t="s">
        <v>20</v>
      </c>
      <c r="E6" s="18" t="s">
        <v>19</v>
      </c>
    </row>
    <row r="7" spans="1:5" x14ac:dyDescent="0.25">
      <c r="A7" s="19"/>
      <c r="B7" s="20"/>
      <c r="C7" s="21"/>
      <c r="D7" s="22"/>
      <c r="E7" s="22"/>
    </row>
    <row r="8" spans="1:5" ht="4.95" customHeight="1" x14ac:dyDescent="0.25">
      <c r="A8" s="23"/>
      <c r="B8" s="61" t="s">
        <v>42</v>
      </c>
      <c r="C8" s="62"/>
      <c r="D8" s="24"/>
      <c r="E8" s="24"/>
    </row>
    <row r="9" spans="1:5" x14ac:dyDescent="0.25">
      <c r="A9" s="23"/>
      <c r="B9" s="63" t="s">
        <v>42</v>
      </c>
      <c r="C9" s="63"/>
      <c r="D9" s="49"/>
      <c r="E9" s="25"/>
    </row>
    <row r="10" spans="1:5" x14ac:dyDescent="0.25">
      <c r="A10" s="2"/>
      <c r="B10" s="3"/>
      <c r="C10" s="3" t="s">
        <v>52</v>
      </c>
      <c r="D10" s="39">
        <f>(1700+1950)*2</f>
        <v>7300</v>
      </c>
      <c r="E10" s="39">
        <f>(1700+2050)*2</f>
        <v>7500</v>
      </c>
    </row>
    <row r="11" spans="1:5" x14ac:dyDescent="0.25">
      <c r="A11" s="2"/>
      <c r="B11" s="3"/>
      <c r="C11" s="3" t="s">
        <v>6</v>
      </c>
      <c r="D11" s="39">
        <v>9103</v>
      </c>
      <c r="E11" s="39">
        <f>5651+3992</f>
        <v>9643</v>
      </c>
    </row>
    <row r="12" spans="1:5" x14ac:dyDescent="0.25">
      <c r="A12" s="2"/>
      <c r="B12" s="3"/>
      <c r="C12" s="3" t="s">
        <v>38</v>
      </c>
      <c r="D12" s="39">
        <v>9242</v>
      </c>
      <c r="E12" s="39">
        <f>4910+(2409*2)</f>
        <v>9728</v>
      </c>
    </row>
    <row r="13" spans="1:5" x14ac:dyDescent="0.25">
      <c r="A13" s="2"/>
      <c r="B13" s="3"/>
      <c r="C13" s="3" t="s">
        <v>18</v>
      </c>
      <c r="D13" s="39">
        <v>10278</v>
      </c>
      <c r="E13" s="39">
        <f>4956+5820</f>
        <v>10776</v>
      </c>
    </row>
    <row r="14" spans="1:5" x14ac:dyDescent="0.25">
      <c r="A14" s="2"/>
      <c r="B14" s="3"/>
      <c r="C14" s="3" t="s">
        <v>27</v>
      </c>
      <c r="D14" s="39">
        <f>(2050+1885)*2</f>
        <v>7870</v>
      </c>
      <c r="E14" s="39">
        <f>(2111+1942)*2</f>
        <v>8106</v>
      </c>
    </row>
    <row r="15" spans="1:5" hidden="1" x14ac:dyDescent="0.25">
      <c r="A15" s="2"/>
      <c r="B15" s="3"/>
      <c r="C15" s="3" t="s">
        <v>53</v>
      </c>
      <c r="D15" s="39"/>
      <c r="E15" s="39"/>
    </row>
    <row r="16" spans="1:5" x14ac:dyDescent="0.25">
      <c r="A16" s="2"/>
      <c r="B16" s="3"/>
      <c r="C16" s="3" t="s">
        <v>4</v>
      </c>
      <c r="D16" s="39">
        <v>8310</v>
      </c>
      <c r="E16" s="39">
        <f>4140+4320</f>
        <v>8460</v>
      </c>
    </row>
    <row r="17" spans="1:245" x14ac:dyDescent="0.25">
      <c r="A17" s="2"/>
      <c r="B17" s="3"/>
      <c r="C17" s="3" t="s">
        <v>37</v>
      </c>
      <c r="D17" s="40">
        <v>11730</v>
      </c>
      <c r="E17" s="40">
        <v>12258</v>
      </c>
    </row>
    <row r="18" spans="1:245" x14ac:dyDescent="0.25">
      <c r="A18" s="2"/>
      <c r="B18" s="3"/>
      <c r="C18" s="3" t="s">
        <v>31</v>
      </c>
      <c r="D18" s="41">
        <f>2*4950</f>
        <v>9900</v>
      </c>
      <c r="E18" s="41">
        <f>4950*2</f>
        <v>9900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</row>
    <row r="19" spans="1:245" x14ac:dyDescent="0.25">
      <c r="A19" s="2"/>
      <c r="B19" s="3"/>
      <c r="C19" s="3" t="s">
        <v>54</v>
      </c>
      <c r="D19" s="39">
        <v>10410</v>
      </c>
      <c r="E19" s="39">
        <f>7390+3400</f>
        <v>10790</v>
      </c>
    </row>
    <row r="20" spans="1:245" x14ac:dyDescent="0.25">
      <c r="A20" s="2"/>
      <c r="B20" s="3"/>
      <c r="C20" s="3" t="s">
        <v>39</v>
      </c>
      <c r="D20" s="39">
        <v>10044</v>
      </c>
      <c r="E20" s="39">
        <f>5498+5340</f>
        <v>10838</v>
      </c>
    </row>
    <row r="21" spans="1:245" x14ac:dyDescent="0.25">
      <c r="A21" s="4"/>
      <c r="B21" s="5"/>
      <c r="C21" s="5" t="s">
        <v>11</v>
      </c>
      <c r="D21" s="42">
        <v>8688</v>
      </c>
      <c r="E21" s="42">
        <f>4700+4092</f>
        <v>8792</v>
      </c>
    </row>
    <row r="22" spans="1:245" ht="4.95" customHeight="1" x14ac:dyDescent="0.25">
      <c r="A22" s="23"/>
      <c r="B22" s="55" t="s">
        <v>43</v>
      </c>
      <c r="C22" s="56"/>
      <c r="D22" s="25"/>
      <c r="E22" s="25"/>
    </row>
    <row r="23" spans="1:245" x14ac:dyDescent="0.25">
      <c r="A23" s="23"/>
      <c r="B23" s="64"/>
      <c r="C23" s="64"/>
      <c r="D23" s="25"/>
      <c r="E23" s="25"/>
    </row>
    <row r="24" spans="1:245" x14ac:dyDescent="0.25">
      <c r="A24" s="2"/>
      <c r="B24" s="3"/>
      <c r="C24" s="3" t="s">
        <v>25</v>
      </c>
      <c r="D24" s="39">
        <v>6462</v>
      </c>
      <c r="E24" s="39">
        <v>6774</v>
      </c>
    </row>
    <row r="25" spans="1:245" x14ac:dyDescent="0.25">
      <c r="A25" s="2"/>
      <c r="B25" s="3"/>
      <c r="C25" s="3" t="s">
        <v>23</v>
      </c>
      <c r="D25" s="39">
        <v>5838</v>
      </c>
      <c r="E25" s="39">
        <f>(1275+1817.9)*2</f>
        <v>6185.8</v>
      </c>
    </row>
    <row r="26" spans="1:245" x14ac:dyDescent="0.25">
      <c r="A26" s="2"/>
      <c r="B26" s="3"/>
      <c r="C26" s="3" t="s">
        <v>5</v>
      </c>
      <c r="D26" s="39">
        <v>7280</v>
      </c>
      <c r="E26" s="39">
        <f>4530+2750</f>
        <v>7280</v>
      </c>
    </row>
    <row r="27" spans="1:245" x14ac:dyDescent="0.25">
      <c r="A27" s="4"/>
      <c r="B27" s="5"/>
      <c r="C27" s="5" t="s">
        <v>15</v>
      </c>
      <c r="D27" s="42">
        <v>7682</v>
      </c>
      <c r="E27" s="42">
        <v>8034</v>
      </c>
    </row>
    <row r="28" spans="1:245" ht="4.95" customHeight="1" x14ac:dyDescent="0.25">
      <c r="A28" s="23"/>
      <c r="B28" s="55" t="s">
        <v>44</v>
      </c>
      <c r="C28" s="56"/>
      <c r="D28" s="25"/>
      <c r="E28" s="25"/>
    </row>
    <row r="29" spans="1:245" x14ac:dyDescent="0.25">
      <c r="A29" s="23"/>
      <c r="B29" s="64"/>
      <c r="C29" s="64"/>
      <c r="D29" s="25"/>
      <c r="E29" s="25"/>
    </row>
    <row r="30" spans="1:245" x14ac:dyDescent="0.25">
      <c r="A30" s="2"/>
      <c r="B30" s="3"/>
      <c r="C30" s="3" t="s">
        <v>7</v>
      </c>
      <c r="D30" s="39">
        <v>6320</v>
      </c>
      <c r="E30" s="39">
        <f>3800+2880</f>
        <v>6680</v>
      </c>
    </row>
    <row r="31" spans="1:245" x14ac:dyDescent="0.25">
      <c r="A31" s="2"/>
      <c r="B31" s="3"/>
      <c r="C31" s="3" t="s">
        <v>24</v>
      </c>
      <c r="D31" s="39">
        <v>8070</v>
      </c>
      <c r="E31" s="39">
        <v>8220</v>
      </c>
    </row>
    <row r="32" spans="1:245" x14ac:dyDescent="0.25">
      <c r="A32" s="2"/>
      <c r="B32" s="3"/>
      <c r="C32" s="3" t="s">
        <v>28</v>
      </c>
      <c r="D32" s="41">
        <f>2148+3900</f>
        <v>6048</v>
      </c>
      <c r="E32" s="41">
        <f>(1074+2025)*2</f>
        <v>6198</v>
      </c>
    </row>
    <row r="33" spans="1:5" x14ac:dyDescent="0.25">
      <c r="A33" s="4"/>
      <c r="B33" s="5"/>
      <c r="C33" s="5" t="s">
        <v>0</v>
      </c>
      <c r="D33" s="42">
        <f>2*3631</f>
        <v>7262</v>
      </c>
      <c r="E33" s="42">
        <f>3328+4297</f>
        <v>7625</v>
      </c>
    </row>
    <row r="34" spans="1:5" ht="4.95" customHeight="1" x14ac:dyDescent="0.25">
      <c r="A34" s="23"/>
      <c r="B34" s="55" t="s">
        <v>45</v>
      </c>
      <c r="C34" s="56"/>
      <c r="D34" s="25"/>
      <c r="E34" s="25"/>
    </row>
    <row r="35" spans="1:5" x14ac:dyDescent="0.25">
      <c r="A35" s="23"/>
      <c r="B35" s="64"/>
      <c r="C35" s="64"/>
      <c r="D35" s="25"/>
      <c r="E35" s="25"/>
    </row>
    <row r="36" spans="1:5" x14ac:dyDescent="0.25">
      <c r="A36" s="2"/>
      <c r="B36" s="3"/>
      <c r="C36" s="3" t="s">
        <v>26</v>
      </c>
      <c r="D36" s="39">
        <f>(1328+1432)*2</f>
        <v>5520</v>
      </c>
      <c r="E36" s="39">
        <f>2762+2950</f>
        <v>5712</v>
      </c>
    </row>
    <row r="37" spans="1:5" x14ac:dyDescent="0.25">
      <c r="A37" s="2"/>
      <c r="B37" s="3"/>
      <c r="C37" s="3" t="s">
        <v>29</v>
      </c>
      <c r="D37" s="40">
        <f>(1581+1474)*2</f>
        <v>6110</v>
      </c>
      <c r="E37" s="40">
        <f>(1711+1607)*2</f>
        <v>6636</v>
      </c>
    </row>
    <row r="38" spans="1:5" x14ac:dyDescent="0.25">
      <c r="A38" s="2"/>
      <c r="B38" s="3"/>
      <c r="C38" s="3" t="s">
        <v>10</v>
      </c>
      <c r="D38" s="39">
        <v>8038</v>
      </c>
      <c r="E38" s="39">
        <f>4214+4220</f>
        <v>8434</v>
      </c>
    </row>
    <row r="39" spans="1:5" x14ac:dyDescent="0.25">
      <c r="A39" s="2"/>
      <c r="B39" s="3"/>
      <c r="C39" s="3" t="s">
        <v>16</v>
      </c>
      <c r="D39" s="39">
        <v>9122</v>
      </c>
      <c r="E39" s="39">
        <f>5282+4250</f>
        <v>9532</v>
      </c>
    </row>
    <row r="40" spans="1:5" x14ac:dyDescent="0.25">
      <c r="A40" s="2"/>
      <c r="B40" s="3"/>
      <c r="C40" s="3" t="s">
        <v>46</v>
      </c>
      <c r="D40" s="39">
        <v>8465</v>
      </c>
      <c r="E40" s="39">
        <v>8750</v>
      </c>
    </row>
    <row r="41" spans="1:5" x14ac:dyDescent="0.25">
      <c r="A41" s="4"/>
      <c r="B41" s="5"/>
      <c r="C41" s="5" t="s">
        <v>33</v>
      </c>
      <c r="D41" s="42">
        <v>5960</v>
      </c>
      <c r="E41" s="42">
        <f>3000+3190</f>
        <v>6190</v>
      </c>
    </row>
    <row r="42" spans="1:5" ht="4.95" customHeight="1" x14ac:dyDescent="0.25">
      <c r="A42" s="23"/>
      <c r="B42" s="55" t="s">
        <v>47</v>
      </c>
      <c r="C42" s="57"/>
      <c r="D42" s="43"/>
      <c r="E42" s="43"/>
    </row>
    <row r="43" spans="1:5" x14ac:dyDescent="0.25">
      <c r="A43" s="27"/>
      <c r="B43" s="64"/>
      <c r="C43" s="64"/>
      <c r="D43" s="25"/>
      <c r="E43" s="25"/>
    </row>
    <row r="44" spans="1:5" x14ac:dyDescent="0.25">
      <c r="A44" s="2"/>
      <c r="B44" s="3"/>
      <c r="C44" s="3" t="s">
        <v>3</v>
      </c>
      <c r="D44" s="44">
        <f>(1417.1+1403.5)*2</f>
        <v>5641.2</v>
      </c>
      <c r="E44" s="44">
        <f>3060+2885</f>
        <v>5945</v>
      </c>
    </row>
    <row r="45" spans="1:5" x14ac:dyDescent="0.25">
      <c r="A45" s="2"/>
      <c r="B45" s="3"/>
      <c r="C45" s="3" t="s">
        <v>8</v>
      </c>
      <c r="D45" s="39">
        <v>6147</v>
      </c>
      <c r="E45" s="39">
        <f>2919.2+3538.7</f>
        <v>6457.9</v>
      </c>
    </row>
    <row r="46" spans="1:5" x14ac:dyDescent="0.25">
      <c r="A46" s="2"/>
      <c r="B46" s="3"/>
      <c r="C46" s="3" t="s">
        <v>30</v>
      </c>
      <c r="D46" s="39">
        <v>5890</v>
      </c>
      <c r="E46" s="39">
        <f>3260+2870</f>
        <v>6130</v>
      </c>
    </row>
    <row r="47" spans="1:5" x14ac:dyDescent="0.25">
      <c r="A47" s="2"/>
      <c r="B47" s="3"/>
      <c r="C47" s="3" t="s">
        <v>21</v>
      </c>
      <c r="D47" s="39">
        <v>5586</v>
      </c>
      <c r="E47" s="39">
        <f>(1501.8+1768.9)*2</f>
        <v>6541.4</v>
      </c>
    </row>
    <row r="48" spans="1:5" x14ac:dyDescent="0.25">
      <c r="A48" s="4"/>
      <c r="B48" s="5"/>
      <c r="C48" s="5" t="s">
        <v>22</v>
      </c>
      <c r="D48" s="42">
        <v>6648</v>
      </c>
      <c r="E48" s="42">
        <f>3785+3304</f>
        <v>7089</v>
      </c>
    </row>
    <row r="49" spans="1:5" ht="22.2" hidden="1" customHeight="1" x14ac:dyDescent="0.25">
      <c r="A49" s="28"/>
      <c r="B49" s="28"/>
      <c r="C49" s="28"/>
      <c r="D49" s="45"/>
      <c r="E49" s="45"/>
    </row>
    <row r="50" spans="1:5" ht="4.95" customHeight="1" x14ac:dyDescent="0.25">
      <c r="A50" s="23"/>
      <c r="B50" s="55" t="s">
        <v>48</v>
      </c>
      <c r="C50" s="56"/>
      <c r="D50" s="25"/>
      <c r="E50" s="25"/>
    </row>
    <row r="51" spans="1:5" x14ac:dyDescent="0.25">
      <c r="A51" s="23"/>
      <c r="B51" s="64"/>
      <c r="C51" s="64"/>
      <c r="D51" s="25"/>
      <c r="E51" s="25"/>
    </row>
    <row r="52" spans="1:5" x14ac:dyDescent="0.25">
      <c r="A52" s="2"/>
      <c r="B52" s="3"/>
      <c r="C52" s="3" t="s">
        <v>9</v>
      </c>
      <c r="D52" s="39">
        <v>7180</v>
      </c>
      <c r="E52" s="39">
        <f>3190+3680</f>
        <v>6870</v>
      </c>
    </row>
    <row r="53" spans="1:5" x14ac:dyDescent="0.25">
      <c r="A53" s="2"/>
      <c r="B53" s="3"/>
      <c r="C53" s="3" t="s">
        <v>17</v>
      </c>
      <c r="D53" s="39">
        <v>7155</v>
      </c>
      <c r="E53" s="39">
        <f>4017+3689</f>
        <v>7706</v>
      </c>
    </row>
    <row r="54" spans="1:5" x14ac:dyDescent="0.25">
      <c r="A54" s="2"/>
      <c r="B54" s="3"/>
      <c r="C54" s="3" t="s">
        <v>14</v>
      </c>
      <c r="D54" s="39">
        <v>5490</v>
      </c>
      <c r="E54" s="39">
        <f>1920+3700</f>
        <v>5620</v>
      </c>
    </row>
    <row r="55" spans="1:5" hidden="1" x14ac:dyDescent="0.25">
      <c r="A55" s="4"/>
      <c r="B55" s="5"/>
      <c r="C55" s="5" t="s">
        <v>32</v>
      </c>
      <c r="D55" s="42"/>
      <c r="E55" s="42"/>
    </row>
    <row r="56" spans="1:5" x14ac:dyDescent="0.25">
      <c r="A56" s="4"/>
      <c r="B56" s="5"/>
      <c r="C56" s="5" t="s">
        <v>34</v>
      </c>
      <c r="D56" s="42" t="s">
        <v>2</v>
      </c>
      <c r="E56" s="42">
        <f>3181.5+(2130*2)</f>
        <v>7441.5</v>
      </c>
    </row>
    <row r="57" spans="1:5" ht="4.95" customHeight="1" x14ac:dyDescent="0.25">
      <c r="A57" s="23"/>
      <c r="B57" s="55" t="s">
        <v>49</v>
      </c>
      <c r="C57" s="56"/>
      <c r="D57" s="25"/>
      <c r="E57" s="25"/>
    </row>
    <row r="58" spans="1:5" x14ac:dyDescent="0.25">
      <c r="A58" s="23"/>
      <c r="B58" s="57"/>
      <c r="C58" s="57"/>
      <c r="D58" s="25"/>
      <c r="E58" s="25"/>
    </row>
    <row r="59" spans="1:5" x14ac:dyDescent="0.25">
      <c r="A59" s="50"/>
      <c r="B59" s="51"/>
      <c r="C59" s="52" t="s">
        <v>1</v>
      </c>
      <c r="D59" s="53">
        <v>9084</v>
      </c>
      <c r="E59" s="53">
        <f>4027+5424</f>
        <v>9451</v>
      </c>
    </row>
    <row r="60" spans="1:5" x14ac:dyDescent="0.25">
      <c r="A60" s="29"/>
      <c r="B60" s="28"/>
      <c r="C60" s="28"/>
      <c r="D60" s="25"/>
      <c r="E60" s="25"/>
    </row>
    <row r="61" spans="1:5" x14ac:dyDescent="0.25">
      <c r="A61" s="10"/>
      <c r="B61" s="11"/>
      <c r="C61" s="30"/>
      <c r="D61" s="46"/>
      <c r="E61" s="46"/>
    </row>
    <row r="62" spans="1:5" x14ac:dyDescent="0.25">
      <c r="A62" s="14"/>
      <c r="B62" s="17"/>
      <c r="C62" s="31" t="s">
        <v>55</v>
      </c>
      <c r="D62" s="47">
        <f>AVERAGE(D10:D56)</f>
        <v>7599.6727272727276</v>
      </c>
      <c r="E62" s="47">
        <f>AVERAGE(E10:E56)</f>
        <v>7907.1352941176465</v>
      </c>
    </row>
    <row r="63" spans="1:5" x14ac:dyDescent="0.25">
      <c r="A63" s="19"/>
      <c r="B63" s="20"/>
      <c r="C63" s="32"/>
      <c r="D63" s="48"/>
      <c r="E63" s="48"/>
    </row>
    <row r="64" spans="1:5" x14ac:dyDescent="0.25">
      <c r="A64" s="58" t="s">
        <v>35</v>
      </c>
      <c r="B64" s="59"/>
      <c r="C64" s="59"/>
      <c r="D64" s="59"/>
    </row>
    <row r="65" spans="1:12" x14ac:dyDescent="0.25">
      <c r="A65" s="60"/>
      <c r="B65" s="60"/>
      <c r="C65" s="60"/>
      <c r="D65" s="60"/>
      <c r="E65" s="33"/>
      <c r="F65" s="33"/>
      <c r="G65" s="33"/>
      <c r="H65" s="33"/>
      <c r="I65" s="33"/>
      <c r="J65" s="33"/>
      <c r="K65" s="33"/>
      <c r="L65" s="33"/>
    </row>
    <row r="66" spans="1:12" x14ac:dyDescent="0.25">
      <c r="A66" s="60"/>
      <c r="B66" s="60"/>
      <c r="C66" s="60"/>
      <c r="D66" s="60"/>
      <c r="E66" s="34" t="s">
        <v>36</v>
      </c>
      <c r="F66" s="33"/>
      <c r="G66" s="33"/>
      <c r="H66" s="33"/>
      <c r="I66" s="33"/>
      <c r="J66" s="33"/>
      <c r="K66" s="33"/>
      <c r="L66" s="33"/>
    </row>
    <row r="67" spans="1:12" x14ac:dyDescent="0.25">
      <c r="A67" s="54"/>
      <c r="B67" s="54"/>
      <c r="C67" s="54"/>
      <c r="D67" s="54"/>
      <c r="E67" s="35" t="s">
        <v>13</v>
      </c>
    </row>
    <row r="68" spans="1:12" x14ac:dyDescent="0.25">
      <c r="A68" s="1" t="s">
        <v>12</v>
      </c>
      <c r="B68" s="36"/>
      <c r="D68" s="37"/>
      <c r="E68" s="37">
        <v>41646</v>
      </c>
    </row>
    <row r="69" spans="1:12" x14ac:dyDescent="0.25">
      <c r="C69" s="38"/>
    </row>
  </sheetData>
  <mergeCells count="8">
    <mergeCell ref="B57:C58"/>
    <mergeCell ref="A64:D67"/>
    <mergeCell ref="B8:C9"/>
    <mergeCell ref="B22:C23"/>
    <mergeCell ref="B28:C29"/>
    <mergeCell ref="B34:C35"/>
    <mergeCell ref="B42:C43"/>
    <mergeCell ref="B50:C51"/>
  </mergeCells>
  <printOptions horizontalCentered="1"/>
  <pageMargins left="0.75" right="0.75" top="0.75" bottom="0.7" header="0.5" footer="0.25"/>
  <pageSetup firstPageNumber="57" orientation="portrait" useFirstPageNumber="1" r:id="rId1"/>
  <headerFooter alignWithMargins="0"/>
  <rowBreaks count="1" manualBreakCount="1">
    <brk id="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Surrounding</vt:lpstr>
      <vt:lpstr>Surrounding!Print_Titles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Institutional Analysis</dc:creator>
  <cp:lastModifiedBy>Institutional Analysis</cp:lastModifiedBy>
  <cp:lastPrinted>2014-01-15T21:49:07Z</cp:lastPrinted>
  <dcterms:created xsi:type="dcterms:W3CDTF">2013-11-07T16:56:53Z</dcterms:created>
  <dcterms:modified xsi:type="dcterms:W3CDTF">2014-02-06T22:08:42Z</dcterms:modified>
</cp:coreProperties>
</file>