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5" documentId="13_ncr:1_{08B7319E-DBEC-4D69-B2EE-728D105C8EF4}" xr6:coauthVersionLast="47" xr6:coauthVersionMax="47" xr10:uidLastSave="{640ADA17-B7CA-48D5-8337-7C30C5E7814C}"/>
  <bookViews>
    <workbookView xWindow="-110" yWindow="-110" windowWidth="22780" windowHeight="14540" activeTab="1" xr2:uid="{00000000-000D-0000-FFFF-FFFF00000000}"/>
  </bookViews>
  <sheets>
    <sheet name="Info" sheetId="24" r:id="rId1"/>
    <sheet name="Tray 1" sheetId="21" r:id="rId2"/>
    <sheet name="Tray 2" sheetId="34" r:id="rId3"/>
    <sheet name="Tray 3" sheetId="43" r:id="rId4"/>
    <sheet name="Tray 4" sheetId="44" r:id="rId5"/>
    <sheet name="Tray 5" sheetId="45" r:id="rId6"/>
    <sheet name="Tray 6" sheetId="46" r:id="rId7"/>
    <sheet name="Tray 7" sheetId="47" r:id="rId8"/>
    <sheet name="Tray 8" sheetId="48" r:id="rId9"/>
    <sheet name="Tray 9" sheetId="49" r:id="rId10"/>
  </sheets>
  <definedNames>
    <definedName name="_45_UWSIF__Soil2" localSheetId="2">'Tray 2'!$G$33:$G$40</definedName>
    <definedName name="_45_UWSIF__Soil2" localSheetId="3">'Tray 3'!$G$33:$G$40</definedName>
    <definedName name="_45_UWSIF__Soil2" localSheetId="4">'Tray 4'!$G$33:$G$40</definedName>
    <definedName name="_45_UWSIF__Soil2" localSheetId="5">'Tray 5'!$G$33:$G$40</definedName>
    <definedName name="_45_UWSIF__Soil2" localSheetId="6">'Tray 6'!$G$33:$G$40</definedName>
    <definedName name="_45_UWSIF__Soil2" localSheetId="7">'Tray 7'!$G$33:$G$40</definedName>
    <definedName name="_45_UWSIF__Soil2" localSheetId="8">'Tray 8'!$G$33:$G$40</definedName>
    <definedName name="_45_UWSIF__Soil2" localSheetId="9">'Tray 9'!$G$33:$G$40</definedName>
    <definedName name="_45_UWSIF__Soil2">'Tray 1'!$H$33:$H$40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49" l="1"/>
  <c r="C99" i="49" s="1"/>
  <c r="G2" i="49"/>
  <c r="H2" i="48"/>
  <c r="C98" i="48" s="1"/>
  <c r="G2" i="48"/>
  <c r="H2" i="47"/>
  <c r="C97" i="47" s="1"/>
  <c r="G2" i="47"/>
  <c r="H2" i="46"/>
  <c r="C97" i="46" s="1"/>
  <c r="G2" i="46"/>
  <c r="H2" i="45"/>
  <c r="C100" i="45" s="1"/>
  <c r="G2" i="45"/>
  <c r="H2" i="44"/>
  <c r="C99" i="44" s="1"/>
  <c r="G2" i="44"/>
  <c r="H2" i="43"/>
  <c r="C98" i="43" s="1"/>
  <c r="G2" i="43"/>
  <c r="C68" i="21"/>
  <c r="H2" i="34"/>
  <c r="C99" i="34" s="1"/>
  <c r="G2" i="34"/>
  <c r="C100" i="21"/>
  <c r="C99" i="21"/>
  <c r="C98" i="21"/>
  <c r="C97" i="21"/>
  <c r="C96" i="21"/>
  <c r="C95" i="21"/>
  <c r="C70" i="21"/>
  <c r="C69" i="21"/>
  <c r="C67" i="21"/>
  <c r="C66" i="21"/>
  <c r="C65" i="21"/>
  <c r="C40" i="21"/>
  <c r="C36" i="21"/>
  <c r="C35" i="21"/>
  <c r="C37" i="21"/>
  <c r="C38" i="21"/>
  <c r="C39" i="21"/>
  <c r="C10" i="21"/>
  <c r="C9" i="21"/>
  <c r="C8" i="21"/>
  <c r="C7" i="21"/>
  <c r="C6" i="21"/>
  <c r="C5" i="21"/>
  <c r="C4" i="21"/>
  <c r="C3" i="21"/>
  <c r="C11" i="21"/>
  <c r="C12" i="21" s="1"/>
  <c r="C2" i="21"/>
  <c r="C3" i="34" l="1"/>
  <c r="C10" i="34"/>
  <c r="C38" i="34"/>
  <c r="C4" i="34"/>
  <c r="C7" i="34"/>
  <c r="C5" i="34"/>
  <c r="C8" i="34"/>
  <c r="C36" i="34"/>
  <c r="C40" i="34"/>
  <c r="C68" i="34"/>
  <c r="C96" i="34"/>
  <c r="C100" i="34"/>
  <c r="C3" i="43"/>
  <c r="C7" i="43"/>
  <c r="C35" i="43"/>
  <c r="C39" i="43"/>
  <c r="C67" i="43"/>
  <c r="C95" i="43"/>
  <c r="C99" i="43"/>
  <c r="C4" i="44"/>
  <c r="C8" i="44"/>
  <c r="C36" i="44"/>
  <c r="C40" i="44"/>
  <c r="C68" i="44"/>
  <c r="C96" i="44"/>
  <c r="C100" i="44"/>
  <c r="C5" i="45"/>
  <c r="C9" i="45"/>
  <c r="C37" i="45"/>
  <c r="C65" i="45"/>
  <c r="C69" i="45"/>
  <c r="C97" i="45"/>
  <c r="C2" i="46"/>
  <c r="C6" i="46"/>
  <c r="C10" i="46"/>
  <c r="C38" i="46"/>
  <c r="C66" i="46"/>
  <c r="C70" i="46"/>
  <c r="C98" i="46"/>
  <c r="C2" i="47"/>
  <c r="C6" i="47"/>
  <c r="C10" i="47"/>
  <c r="C38" i="47"/>
  <c r="C66" i="47"/>
  <c r="C70" i="47"/>
  <c r="C98" i="47"/>
  <c r="C3" i="48"/>
  <c r="C7" i="48"/>
  <c r="C35" i="48"/>
  <c r="C39" i="48"/>
  <c r="C67" i="48"/>
  <c r="C95" i="48"/>
  <c r="C99" i="48"/>
  <c r="C4" i="49"/>
  <c r="C8" i="49"/>
  <c r="C36" i="49"/>
  <c r="C40" i="49"/>
  <c r="C68" i="49"/>
  <c r="C96" i="49"/>
  <c r="C100" i="49"/>
  <c r="C2" i="34"/>
  <c r="C6" i="34"/>
  <c r="C9" i="34"/>
  <c r="C37" i="34"/>
  <c r="C65" i="34"/>
  <c r="C69" i="34"/>
  <c r="C97" i="34"/>
  <c r="C4" i="43"/>
  <c r="C8" i="43"/>
  <c r="C36" i="43"/>
  <c r="C40" i="43"/>
  <c r="C68" i="43"/>
  <c r="C96" i="43"/>
  <c r="C100" i="43"/>
  <c r="C5" i="44"/>
  <c r="C9" i="44"/>
  <c r="C37" i="44"/>
  <c r="C65" i="44"/>
  <c r="C69" i="44"/>
  <c r="C97" i="44"/>
  <c r="C2" i="45"/>
  <c r="C6" i="45"/>
  <c r="C10" i="45"/>
  <c r="C38" i="45"/>
  <c r="C66" i="45"/>
  <c r="C70" i="45"/>
  <c r="C98" i="45"/>
  <c r="C3" i="46"/>
  <c r="C7" i="46"/>
  <c r="C35" i="46"/>
  <c r="C39" i="46"/>
  <c r="C67" i="46"/>
  <c r="C95" i="46"/>
  <c r="C99" i="46"/>
  <c r="C3" i="47"/>
  <c r="C7" i="47"/>
  <c r="C35" i="47"/>
  <c r="C39" i="47"/>
  <c r="C67" i="47"/>
  <c r="C95" i="47"/>
  <c r="C99" i="47"/>
  <c r="C4" i="48"/>
  <c r="C9" i="48"/>
  <c r="C36" i="48"/>
  <c r="C40" i="48"/>
  <c r="C68" i="48"/>
  <c r="C96" i="48"/>
  <c r="C100" i="48"/>
  <c r="C5" i="49"/>
  <c r="C9" i="49"/>
  <c r="C37" i="49"/>
  <c r="C65" i="49"/>
  <c r="C69" i="49"/>
  <c r="C97" i="49"/>
  <c r="C66" i="34"/>
  <c r="C70" i="34"/>
  <c r="C98" i="34"/>
  <c r="C5" i="43"/>
  <c r="C9" i="43"/>
  <c r="C37" i="43"/>
  <c r="C65" i="43"/>
  <c r="C69" i="43"/>
  <c r="C97" i="43"/>
  <c r="C2" i="44"/>
  <c r="C6" i="44"/>
  <c r="C10" i="44"/>
  <c r="C38" i="44"/>
  <c r="C66" i="44"/>
  <c r="C70" i="44"/>
  <c r="C98" i="44"/>
  <c r="C3" i="45"/>
  <c r="C7" i="45"/>
  <c r="C35" i="45"/>
  <c r="C39" i="45"/>
  <c r="C67" i="45"/>
  <c r="C95" i="45"/>
  <c r="C99" i="45"/>
  <c r="C4" i="46"/>
  <c r="C8" i="46"/>
  <c r="C36" i="46"/>
  <c r="C40" i="46"/>
  <c r="C68" i="46"/>
  <c r="C96" i="46"/>
  <c r="C100" i="46"/>
  <c r="C4" i="47"/>
  <c r="C8" i="47"/>
  <c r="C36" i="47"/>
  <c r="C40" i="47"/>
  <c r="C68" i="47"/>
  <c r="C96" i="47"/>
  <c r="C100" i="47"/>
  <c r="C5" i="48"/>
  <c r="C10" i="48"/>
  <c r="C37" i="48"/>
  <c r="C65" i="48"/>
  <c r="C69" i="48"/>
  <c r="C97" i="48"/>
  <c r="C2" i="49"/>
  <c r="C6" i="49"/>
  <c r="C10" i="49"/>
  <c r="C38" i="49"/>
  <c r="C66" i="49"/>
  <c r="C70" i="49"/>
  <c r="C98" i="49"/>
  <c r="C35" i="34"/>
  <c r="C39" i="34"/>
  <c r="C67" i="34"/>
  <c r="C95" i="34"/>
  <c r="C2" i="43"/>
  <c r="C6" i="43"/>
  <c r="C10" i="43"/>
  <c r="C38" i="43"/>
  <c r="C66" i="43"/>
  <c r="C70" i="43"/>
  <c r="C3" i="44"/>
  <c r="C7" i="44"/>
  <c r="C35" i="44"/>
  <c r="C39" i="44"/>
  <c r="C67" i="44"/>
  <c r="C95" i="44"/>
  <c r="C4" i="45"/>
  <c r="C8" i="45"/>
  <c r="C36" i="45"/>
  <c r="C40" i="45"/>
  <c r="C68" i="45"/>
  <c r="C96" i="45"/>
  <c r="C5" i="46"/>
  <c r="C9" i="46"/>
  <c r="C37" i="46"/>
  <c r="C65" i="46"/>
  <c r="C69" i="46"/>
  <c r="C5" i="47"/>
  <c r="C9" i="47"/>
  <c r="C37" i="47"/>
  <c r="C65" i="47"/>
  <c r="C69" i="47"/>
  <c r="C2" i="48"/>
  <c r="C6" i="48"/>
  <c r="C8" i="48"/>
  <c r="C38" i="48"/>
  <c r="C66" i="48"/>
  <c r="C70" i="48"/>
  <c r="C3" i="49"/>
  <c r="C7" i="49"/>
  <c r="C35" i="49"/>
  <c r="C39" i="49"/>
  <c r="C67" i="49"/>
  <c r="C95" i="49"/>
  <c r="C13" i="21"/>
  <c r="C14" i="21" s="1"/>
  <c r="C15" i="21" s="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l="1"/>
  <c r="C34" i="2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1" i="21" l="1"/>
  <c r="C62" i="21" s="1"/>
  <c r="C63" i="21" s="1"/>
  <c r="C64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60" i="21"/>
  <c r="C93" i="21" l="1"/>
  <c r="C94" i="21"/>
  <c r="C11" i="34" s="1"/>
  <c r="C12" i="34" l="1"/>
  <c r="C13" i="34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4" i="34" l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33" i="34"/>
  <c r="C60" i="34" l="1"/>
  <c r="C61" i="34"/>
  <c r="C62" i="34" s="1"/>
  <c r="C63" i="34" s="1"/>
  <c r="C64" i="34" s="1"/>
  <c r="C71" i="34" s="1"/>
  <c r="C72" i="34" s="1"/>
  <c r="C73" i="34" s="1"/>
  <c r="C74" i="34" s="1"/>
  <c r="C75" i="34" s="1"/>
  <c r="C76" i="34" s="1"/>
  <c r="C77" i="34" s="1"/>
  <c r="C78" i="34" s="1"/>
  <c r="C79" i="34" s="1"/>
  <c r="C80" i="34" s="1"/>
  <c r="C81" i="34" s="1"/>
  <c r="C82" i="34" s="1"/>
  <c r="C83" i="34" s="1"/>
  <c r="C84" i="34" s="1"/>
  <c r="C85" i="34" s="1"/>
  <c r="C86" i="34" s="1"/>
  <c r="C87" i="34" s="1"/>
  <c r="C88" i="34" s="1"/>
  <c r="C89" i="34" s="1"/>
  <c r="C90" i="34" s="1"/>
  <c r="C91" i="34" s="1"/>
  <c r="C92" i="34" s="1"/>
  <c r="C93" i="34" l="1"/>
  <c r="C94" i="34"/>
  <c r="C11" i="43" s="1"/>
  <c r="C13" i="43" l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12" i="43"/>
  <c r="C34" i="43" l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33" i="43"/>
  <c r="C61" i="43" l="1"/>
  <c r="C62" i="43" s="1"/>
  <c r="C63" i="43" s="1"/>
  <c r="C64" i="43" s="1"/>
  <c r="C71" i="43" s="1"/>
  <c r="C72" i="43" s="1"/>
  <c r="C73" i="43" s="1"/>
  <c r="C74" i="43" s="1"/>
  <c r="C75" i="43" s="1"/>
  <c r="C76" i="43" s="1"/>
  <c r="C77" i="43" s="1"/>
  <c r="C78" i="43" s="1"/>
  <c r="C79" i="43" s="1"/>
  <c r="C80" i="43" s="1"/>
  <c r="C81" i="43" s="1"/>
  <c r="C82" i="43" s="1"/>
  <c r="C83" i="43" s="1"/>
  <c r="C84" i="43" s="1"/>
  <c r="C85" i="43" s="1"/>
  <c r="C86" i="43" s="1"/>
  <c r="C87" i="43" s="1"/>
  <c r="C88" i="43" s="1"/>
  <c r="C89" i="43" s="1"/>
  <c r="C90" i="43" s="1"/>
  <c r="C91" i="43" s="1"/>
  <c r="C92" i="43" s="1"/>
  <c r="C60" i="43"/>
  <c r="C93" i="43" l="1"/>
  <c r="C94" i="43"/>
  <c r="C11" i="44" s="1"/>
  <c r="C12" i="44" l="1"/>
  <c r="C13" i="44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4" i="44" l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33" i="44"/>
  <c r="C60" i="44" l="1"/>
  <c r="C61" i="44"/>
  <c r="C62" i="44" s="1"/>
  <c r="C63" i="44" s="1"/>
  <c r="C64" i="44" s="1"/>
  <c r="C71" i="44" s="1"/>
  <c r="C72" i="44" s="1"/>
  <c r="C73" i="44" s="1"/>
  <c r="C74" i="44" s="1"/>
  <c r="C75" i="44" s="1"/>
  <c r="C76" i="44" s="1"/>
  <c r="C77" i="44" s="1"/>
  <c r="C78" i="44" s="1"/>
  <c r="C79" i="44" s="1"/>
  <c r="C80" i="44" s="1"/>
  <c r="C81" i="44" s="1"/>
  <c r="C82" i="44" s="1"/>
  <c r="C83" i="44" s="1"/>
  <c r="C84" i="44" s="1"/>
  <c r="C85" i="44" s="1"/>
  <c r="C86" i="44" s="1"/>
  <c r="C87" i="44" s="1"/>
  <c r="C88" i="44" s="1"/>
  <c r="C89" i="44" s="1"/>
  <c r="C90" i="44" s="1"/>
  <c r="C91" i="44" s="1"/>
  <c r="C92" i="44" s="1"/>
  <c r="C94" i="44" l="1"/>
  <c r="C11" i="45" s="1"/>
  <c r="C93" i="44"/>
  <c r="C12" i="45" l="1"/>
  <c r="C13" i="45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4" i="45" l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33" i="45"/>
  <c r="C60" i="45" l="1"/>
  <c r="C61" i="45"/>
  <c r="C62" i="45" s="1"/>
  <c r="C63" i="45" s="1"/>
  <c r="C64" i="45" s="1"/>
  <c r="C71" i="45" s="1"/>
  <c r="C72" i="45" s="1"/>
  <c r="C73" i="45" s="1"/>
  <c r="C74" i="45" s="1"/>
  <c r="C75" i="45" s="1"/>
  <c r="C76" i="45" s="1"/>
  <c r="C77" i="45" s="1"/>
  <c r="C78" i="45" s="1"/>
  <c r="C79" i="45" s="1"/>
  <c r="C80" i="45" s="1"/>
  <c r="C81" i="45" s="1"/>
  <c r="C82" i="45" s="1"/>
  <c r="C83" i="45" s="1"/>
  <c r="C84" i="45" s="1"/>
  <c r="C85" i="45" s="1"/>
  <c r="C86" i="45" s="1"/>
  <c r="C87" i="45" s="1"/>
  <c r="C88" i="45" s="1"/>
  <c r="C89" i="45" s="1"/>
  <c r="C90" i="45" s="1"/>
  <c r="C91" i="45" s="1"/>
  <c r="C92" i="45" s="1"/>
  <c r="C94" i="45" l="1"/>
  <c r="C11" i="46" s="1"/>
  <c r="C93" i="45"/>
  <c r="C13" i="46" l="1"/>
  <c r="C14" i="46" s="1"/>
  <c r="C15" i="46" s="1"/>
  <c r="C16" i="46" s="1"/>
  <c r="C17" i="46" s="1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12" i="46"/>
  <c r="C34" i="46" l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33" i="46"/>
  <c r="C60" i="46" l="1"/>
  <c r="C61" i="46"/>
  <c r="C62" i="46" s="1"/>
  <c r="C63" i="46" s="1"/>
  <c r="C64" i="46" s="1"/>
  <c r="C71" i="46" s="1"/>
  <c r="C72" i="46" s="1"/>
  <c r="C73" i="46" s="1"/>
  <c r="C74" i="46" s="1"/>
  <c r="C75" i="46" s="1"/>
  <c r="C76" i="46" s="1"/>
  <c r="C77" i="46" s="1"/>
  <c r="C78" i="46" s="1"/>
  <c r="C79" i="46" s="1"/>
  <c r="C80" i="46" s="1"/>
  <c r="C81" i="46" s="1"/>
  <c r="C82" i="46" s="1"/>
  <c r="C83" i="46" s="1"/>
  <c r="C84" i="46" s="1"/>
  <c r="C85" i="46" s="1"/>
  <c r="C86" i="46" s="1"/>
  <c r="C87" i="46" s="1"/>
  <c r="C88" i="46" s="1"/>
  <c r="C89" i="46" s="1"/>
  <c r="C90" i="46" s="1"/>
  <c r="C91" i="46" s="1"/>
  <c r="C92" i="46" s="1"/>
  <c r="C94" i="46" l="1"/>
  <c r="C11" i="47" s="1"/>
  <c r="C93" i="46"/>
  <c r="C13" i="47" l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12" i="47"/>
  <c r="C34" i="47" l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33" i="47"/>
  <c r="C60" i="47" l="1"/>
  <c r="C61" i="47"/>
  <c r="C62" i="47" s="1"/>
  <c r="C63" i="47" s="1"/>
  <c r="C64" i="47" s="1"/>
  <c r="C71" i="47" s="1"/>
  <c r="C72" i="47" s="1"/>
  <c r="C73" i="47" s="1"/>
  <c r="C74" i="47" s="1"/>
  <c r="C75" i="47" s="1"/>
  <c r="C76" i="47" s="1"/>
  <c r="C77" i="47" s="1"/>
  <c r="C78" i="47" s="1"/>
  <c r="C79" i="47" s="1"/>
  <c r="C80" i="47" s="1"/>
  <c r="C81" i="47" s="1"/>
  <c r="C82" i="47" s="1"/>
  <c r="C83" i="47" s="1"/>
  <c r="C84" i="47" s="1"/>
  <c r="C85" i="47" s="1"/>
  <c r="C86" i="47" s="1"/>
  <c r="C87" i="47" s="1"/>
  <c r="C88" i="47" s="1"/>
  <c r="C89" i="47" s="1"/>
  <c r="C90" i="47" s="1"/>
  <c r="C91" i="47" s="1"/>
  <c r="C92" i="47" s="1"/>
  <c r="C93" i="47" l="1"/>
  <c r="C94" i="47"/>
  <c r="C11" i="48" s="1"/>
  <c r="C12" i="48" l="1"/>
  <c r="C13" i="48"/>
  <c r="C14" i="48" s="1"/>
  <c r="C15" i="48" s="1"/>
  <c r="C16" i="48" s="1"/>
  <c r="C17" i="48" s="1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4" i="48" l="1"/>
  <c r="C41" i="48" s="1"/>
  <c r="C42" i="48" s="1"/>
  <c r="C43" i="48" s="1"/>
  <c r="C44" i="48" s="1"/>
  <c r="C45" i="48" s="1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33" i="48"/>
  <c r="C60" i="48" l="1"/>
  <c r="C61" i="48"/>
  <c r="C62" i="48" s="1"/>
  <c r="C63" i="48" s="1"/>
  <c r="C64" i="48" s="1"/>
  <c r="C71" i="48" s="1"/>
  <c r="C72" i="48" s="1"/>
  <c r="C73" i="48" s="1"/>
  <c r="C74" i="48" s="1"/>
  <c r="C75" i="48" s="1"/>
  <c r="C76" i="48" s="1"/>
  <c r="C77" i="48" s="1"/>
  <c r="C78" i="48" s="1"/>
  <c r="C79" i="48" s="1"/>
  <c r="C80" i="48" s="1"/>
  <c r="C81" i="48" s="1"/>
  <c r="C82" i="48" s="1"/>
  <c r="C83" i="48" s="1"/>
  <c r="C84" i="48" s="1"/>
  <c r="C85" i="48" s="1"/>
  <c r="C86" i="48" s="1"/>
  <c r="C87" i="48" s="1"/>
  <c r="C88" i="48" s="1"/>
  <c r="C89" i="48" s="1"/>
  <c r="C90" i="48" s="1"/>
  <c r="C91" i="48" s="1"/>
  <c r="C92" i="48" s="1"/>
  <c r="C93" i="48" l="1"/>
  <c r="C94" i="48"/>
  <c r="C11" i="49" s="1"/>
  <c r="C13" i="49" l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12" i="49"/>
  <c r="C34" i="49" l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33" i="49"/>
  <c r="C61" i="49" l="1"/>
  <c r="C62" i="49" s="1"/>
  <c r="C63" i="49" s="1"/>
  <c r="C64" i="49" s="1"/>
  <c r="C71" i="49" s="1"/>
  <c r="C72" i="49" s="1"/>
  <c r="C73" i="49" s="1"/>
  <c r="C74" i="49" s="1"/>
  <c r="C75" i="49" s="1"/>
  <c r="C76" i="49" s="1"/>
  <c r="C77" i="49" s="1"/>
  <c r="C78" i="49" s="1"/>
  <c r="C79" i="49" s="1"/>
  <c r="C80" i="49" s="1"/>
  <c r="C81" i="49" s="1"/>
  <c r="C82" i="49" s="1"/>
  <c r="C83" i="49" s="1"/>
  <c r="C84" i="49" s="1"/>
  <c r="C85" i="49" s="1"/>
  <c r="C86" i="49" s="1"/>
  <c r="C87" i="49" s="1"/>
  <c r="C88" i="49" s="1"/>
  <c r="C89" i="49" s="1"/>
  <c r="C90" i="49" s="1"/>
  <c r="C91" i="49" s="1"/>
  <c r="C92" i="49" s="1"/>
  <c r="C60" i="49"/>
  <c r="C94" i="49" l="1"/>
  <c r="C93" i="49"/>
</calcChain>
</file>

<file path=xl/sharedStrings.xml><?xml version="1.0" encoding="utf-8"?>
<sst xmlns="http://schemas.openxmlformats.org/spreadsheetml/2006/main" count="1609" uniqueCount="152">
  <si>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</si>
  <si>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</si>
  <si>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</si>
  <si>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</si>
  <si>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</si>
  <si>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</si>
  <si>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</si>
  <si>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</si>
  <si>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</si>
  <si>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</si>
  <si>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</si>
  <si>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</si>
  <si>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</si>
  <si>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</si>
  <si>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</si>
  <si>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</si>
  <si>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</si>
  <si>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</si>
  <si>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</si>
  <si>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</si>
  <si>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</si>
  <si>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</si>
  <si>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</si>
  <si>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</si>
  <si>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</si>
  <si>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</si>
  <si>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</si>
  <si>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</si>
  <si>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</si>
  <si>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</si>
  <si>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</si>
  <si>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</si>
  <si>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</si>
  <si>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</si>
  <si>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</si>
  <si>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</si>
  <si>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</si>
  <si>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</si>
  <si>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</si>
  <si>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</si>
  <si>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</si>
  <si>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</si>
  <si>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</si>
  <si>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</si>
  <si>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</si>
  <si>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</si>
  <si>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</si>
  <si>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</si>
  <si>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</si>
  <si>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</si>
  <si>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</si>
  <si>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</si>
  <si>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</si>
  <si>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</si>
  <si>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</si>
  <si>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</si>
  <si>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</si>
  <si>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</si>
  <si>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</si>
  <si>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</si>
  <si>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</si>
  <si>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</si>
  <si>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</si>
  <si>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</si>
  <si>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</si>
  <si>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</si>
  <si>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</si>
  <si>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</si>
  <si>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</si>
  <si>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</si>
  <si>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</si>
  <si>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</si>
  <si>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</si>
  <si>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</si>
  <si>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</si>
  <si>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</si>
  <si>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</si>
  <si>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</si>
  <si>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</si>
  <si>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</si>
  <si>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</si>
  <si>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</si>
  <si>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</si>
  <si>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</si>
  <si>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</si>
  <si>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</si>
  <si>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</si>
  <si>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</si>
  <si>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</si>
  <si>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</si>
  <si>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</si>
  <si>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</si>
  <si>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</si>
  <si>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</si>
  <si>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</si>
  <si>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</si>
  <si>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</si>
  <si>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</si>
  <si>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</si>
  <si>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</si>
  <si>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</si>
  <si>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</si>
  <si>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</si>
  <si>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</si>
  <si>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Yellow fields are filled out by User.</t>
  </si>
  <si>
    <t>100-CAROUSEL TEMPLATE*</t>
  </si>
  <si>
    <t>*Use 50 Carousel template if sample diameter</t>
  </si>
  <si>
    <t>is larger than 3.5mm</t>
  </si>
  <si>
    <t>User Comments:</t>
  </si>
  <si>
    <t>STDS</t>
  </si>
  <si>
    <t>Replicate A11</t>
  </si>
  <si>
    <t>Replicate C8</t>
  </si>
  <si>
    <t>Replicate E11</t>
  </si>
  <si>
    <t>Replicate H8</t>
  </si>
  <si>
    <t>01-UWSIF-Liver-</t>
  </si>
  <si>
    <t>02-UWSIF-Whole Blood-</t>
  </si>
  <si>
    <t xml:space="preserve">15-UWISF-Collagen- </t>
  </si>
  <si>
    <t>32-UWSIF-Keratin-</t>
  </si>
  <si>
    <t>39-UWSIF-UW Glut 2-</t>
  </si>
  <si>
    <t>312-UWSIF-Cellulose-</t>
  </si>
  <si>
    <t>46-UWSIF- Soil3-</t>
  </si>
  <si>
    <t>315-UWSIF-Chitin-</t>
  </si>
  <si>
    <t>47-UWSIF-Alfalfa2-</t>
  </si>
  <si>
    <t>Institution:</t>
  </si>
  <si>
    <t>Project Name:</t>
  </si>
  <si>
    <t>Data Deadline:</t>
  </si>
  <si>
    <t>Irreplaceable: (y/n)</t>
  </si>
  <si>
    <t>Are these samples Enriched?</t>
  </si>
  <si>
    <t xml:space="preserve">Estimated Enrichement? </t>
  </si>
  <si>
    <t>Do these samples need to be expedited?</t>
  </si>
  <si>
    <t xml:space="preserve">Rush fees will apply. </t>
  </si>
  <si>
    <t xml:space="preserve">Order acceptance is not a guarantee for expedited deadlines. </t>
  </si>
  <si>
    <t xml:space="preserve">If treated, please contact SIF (uwyosif@uwyo.edu), to discuss SOP. </t>
  </si>
  <si>
    <t>Data Recordings</t>
  </si>
  <si>
    <t>Initials</t>
  </si>
  <si>
    <t>Additional Notes</t>
  </si>
  <si>
    <t>Run Batch File</t>
  </si>
  <si>
    <t>Loading &amp; Pre-Run Notes</t>
  </si>
  <si>
    <t>Post-Run Notes</t>
  </si>
  <si>
    <t>Chromatography Reviewed</t>
  </si>
  <si>
    <t>Analysis#s</t>
  </si>
  <si>
    <t>G-#s</t>
  </si>
  <si>
    <t>Repro</t>
  </si>
  <si>
    <t>Data Processing Notes</t>
  </si>
  <si>
    <t>Unbillable Data? (#/yes/maybe)</t>
  </si>
  <si>
    <t>Please answer questions fully</t>
  </si>
  <si>
    <t>Have these samples been pretreated?</t>
  </si>
  <si>
    <t>SIF USE ONLY</t>
  </si>
  <si>
    <t>41-UWSIF-IN Glut 3-</t>
  </si>
  <si>
    <t xml:space="preserve">Grey fields are filled out by SIF Techs Only </t>
  </si>
  <si>
    <t>Sample Substrate: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</si>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</sst>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E+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164" fontId="1" fillId="7" borderId="4" xfId="1" applyNumberFormat="1" applyFill="1" applyBorder="1" applyAlignment="1">
      <alignment vertical="center"/>
    </xf>
    <xf numFmtId="0" fontId="3" fillId="3" borderId="1" xfId="1" applyFont="1" applyFill="1" applyBorder="1" applyAlignment="1" applyProtection="1">
      <alignment vertical="center"/>
      <protection locked="0"/>
    </xf>
    <xf numFmtId="164" fontId="3" fillId="3" borderId="1" xfId="1" applyNumberFormat="1" applyFont="1" applyFill="1" applyBorder="1" applyAlignment="1" applyProtection="1">
      <alignment vertical="center"/>
      <protection locked="0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26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1" fillId="0" borderId="1" xfId="1" applyBorder="1" applyAlignment="1">
      <alignment vertical="center"/>
    </xf>
    <xf numFmtId="0" fontId="1" fillId="6" borderId="1" xfId="0" applyFont="1" applyFill="1" applyBorder="1" applyAlignment="1" applyProtection="1">
      <alignment vertical="center"/>
      <protection locked="0"/>
    </xf>
    <xf numFmtId="0" fontId="1" fillId="0" borderId="12" xfId="0" quotePrefix="1" applyFont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25" xfId="0" applyFont="1" applyFill="1" applyBorder="1" applyAlignment="1">
      <alignment vertical="center"/>
    </xf>
    <xf numFmtId="0" fontId="7" fillId="8" borderId="5" xfId="0" applyFont="1" applyFill="1" applyBorder="1" applyAlignment="1">
      <alignment vertical="center"/>
    </xf>
    <xf numFmtId="0" fontId="7" fillId="8" borderId="8" xfId="0" applyFont="1" applyFill="1" applyBorder="1" applyAlignment="1">
      <alignment vertical="center"/>
    </xf>
    <xf numFmtId="0" fontId="7" fillId="8" borderId="27" xfId="0" applyFont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165" fontId="1" fillId="7" borderId="3" xfId="1" applyNumberFormat="1" applyFill="1" applyBorder="1" applyAlignment="1">
      <alignment horizontal="right" vertical="center"/>
    </xf>
    <xf numFmtId="0" fontId="1" fillId="8" borderId="0" xfId="1" applyFill="1" applyAlignment="1">
      <alignment vertical="center"/>
    </xf>
    <xf numFmtId="164" fontId="3" fillId="3" borderId="0" xfId="1" applyNumberFormat="1" applyFont="1" applyFill="1" applyAlignment="1" applyProtection="1">
      <alignment vertical="center"/>
      <protection locked="0"/>
    </xf>
    <xf numFmtId="0" fontId="1" fillId="3" borderId="0" xfId="1" applyFill="1" applyAlignment="1" applyProtection="1">
      <alignment vertical="center"/>
      <protection locked="0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  <xf numFmtId="49" fontId="2" fillId="4" borderId="28" xfId="0" applyNumberFormat="1" applyFont="1" applyFill="1" applyBorder="1" applyAlignment="1">
      <alignment vertical="center" wrapText="1"/>
    </xf>
    <xf numFmtId="49" fontId="2" fillId="4" borderId="29" xfId="0" applyNumberFormat="1" applyFont="1" applyFill="1" applyBorder="1" applyAlignment="1">
      <alignment vertical="center" wrapText="1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uwyosif@uwyo.e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wyosif@uwyo.e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uwyosif@uwyo.ed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uwyosif@uwyo.ed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uwyosif@uwyo.ed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uwyosif@uwyo.ed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uwyosif@uwyo.ed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uwyosif@uwyo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32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FC9A-AD6F-4EAD-A807-A525FD53A672}">
  <sheetPr codeName="Sheet19">
    <pageSetUpPr fitToPage="1"/>
  </sheetPr>
  <dimension ref="A1:N100"/>
  <sheetViews>
    <sheetView zoomScaleNormal="100" workbookViewId="0">
      <pane ySplit="1" topLeftCell="A2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D2&amp;H$2+0.91</f>
        <v>41-UWSIF-IN Glut 3-0.91</v>
      </c>
      <c r="D2" s="7" t="s">
        <v>148</v>
      </c>
      <c r="E2" s="8"/>
      <c r="F2" s="14">
        <v>9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D3&amp;H$2+0.92</f>
        <v>41-UWSIF-IN Glut 3-0.92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D4&amp;H$2+0.93</f>
        <v>41-UWSIF-IN Glut 3-0.93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D5&amp;H$2+0.94</f>
        <v>41-UWSIF-IN Glut 3-0.94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D6&amp;H$2+0.95</f>
        <v>41-UWSIF-IN Glut 3-0.95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D7&amp;H$2+0.91</f>
        <v>39-UWSIF-UW Glut 2-0.91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D8&amp;H$2+0.92</f>
        <v>39-UWSIF-UW Glut 2-0.92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D9&amp;H$2+0.91</f>
        <v>47-UWSIF-Alfalfa2-0.91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D10&amp;H$2+0.92</f>
        <v>47-UWSIF-Alfalfa2-0.92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8'!C94+0.001</f>
        <v>0.54500000000000037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0.54600000000000037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0.54600000000000037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0.54700000000000037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0.54800000000000038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0.54900000000000038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0.55000000000000038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0.55100000000000038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0.55200000000000038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0.55300000000000038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0.55400000000000038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0.55500000000000038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0.55600000000000038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0.55700000000000038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0.55800000000000038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0.55900000000000039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0.56000000000000039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0.56100000000000039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0.56200000000000039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0.56300000000000039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0.56400000000000039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0.56500000000000039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0.56600000000000039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0.56600000000000039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D35&amp;H$2+0.96</f>
        <v>41-UWSIF-IN Glut 3-0.96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D36&amp;H$2+0.97</f>
        <v>41-UWSIF-IN Glut 3-0.97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D37&amp;H$2+0.93</f>
        <v>39-UWSIF-UW Glut 2-0.93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D38&amp;H$2+0.94</f>
        <v>39-UWSIF-UW Glut 2-0.94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D39&amp;H$2+0.93</f>
        <v>47-UWSIF-Alfalfa2-0.93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D40&amp;H$2+0.94</f>
        <v>47-UWSIF-Alfalfa2-0.94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0.56700000000000039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0.56800000000000039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0.56900000000000039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0.5700000000000004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0.5710000000000004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0.5720000000000004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0.5730000000000004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0.5740000000000004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0.5750000000000004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0.5760000000000004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0.5770000000000004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0.5780000000000004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0.5790000000000004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0.5800000000000004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0.58100000000000041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0.58200000000000041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0.58300000000000041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0.58400000000000041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0.58500000000000041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0.58600000000000041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0.58600000000000041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0.58700000000000041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0.58800000000000041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0.58900000000000041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D65&amp;H$2+0.98</f>
        <v>41-UWSIF-IN Glut 3-0.98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D66&amp;H$2+0.99</f>
        <v>41-UWSIF-IN Glut 3-0.99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D67&amp;H$2+0.95</f>
        <v>39-UWSIF-UW Glut 2-0.95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D68&amp;H$2+0.96</f>
        <v>39-UWSIF-UW Glut 2-0.96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D69&amp;H$2+0.95</f>
        <v>47-UWSIF-Alfalfa2-0.95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D70&amp;H$2+0.96</f>
        <v>47-UWSIF-Alfalfa2-0.96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0.59000000000000041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0.59100000000000041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0.59200000000000041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0.59300000000000042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0.59400000000000042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0.59500000000000042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0.59600000000000042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0.59700000000000042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0.59800000000000042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0.59900000000000042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0.60000000000000042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0.60100000000000042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0.60200000000000042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0.60300000000000042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0.60400000000000043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0.60500000000000043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0.60600000000000043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0.60700000000000043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0.60800000000000043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0.60900000000000043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0.61000000000000043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0.61100000000000043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0.61200000000000043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0.61200000000000043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D95&amp;H$2+0.911</f>
        <v>41-UWSIF-IN Glut 3-0.911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D96&amp;H$2+0.912</f>
        <v>41-UWSIF-IN Glut 3-0.912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D97&amp;H$2+0.97</f>
        <v>39-UWSIF-UW Glut 2-0.97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D98&amp;H$2+0.98</f>
        <v>39-UWSIF-UW Glut 2-0.98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D99&amp;H$2+0.97</f>
        <v>47-UWSIF-Alfalfa2-0.97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D100&amp;H$2+0.98</f>
        <v>47-UWSIF-Alfalfa2-0.98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2C59A76F-8329-41E9-8438-6DB7CBFE7D90}">
      <formula1>$G$33:$G$44</formula1>
    </dataValidation>
  </dataValidations>
  <hyperlinks>
    <hyperlink ref="I17" r:id="rId1" xr:uid="{767A27CA-77E6-4C19-AFE4-479D33ECDB31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O100"/>
  <sheetViews>
    <sheetView tabSelected="1" zoomScaleNormal="100" workbookViewId="0">
      <pane ySplit="1" topLeftCell="A58" activePane="bottomLeft" state="frozen"/>
      <selection activeCell="M19" sqref="M19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151</v>
      </c>
      <c r="G1" s="11" t="s">
        <v>5</v>
      </c>
      <c r="H1" s="11" t="s">
        <v>6</v>
      </c>
      <c r="I1" s="11" t="s">
        <v>7</v>
      </c>
    </row>
    <row r="2" spans="1:9" ht="13" customHeight="1" x14ac:dyDescent="0.25">
      <c r="A2" s="1">
        <v>1</v>
      </c>
      <c r="B2" s="1" t="s">
        <v>8</v>
      </c>
      <c r="C2" s="9" t="str">
        <f>D2&amp;I$2+0.11</f>
        <v>41-UWSIF-IN Glut 3-0.11</v>
      </c>
      <c r="D2" s="7" t="s">
        <v>148</v>
      </c>
      <c r="E2" s="8"/>
      <c r="F2" s="8"/>
      <c r="G2" s="14">
        <v>1</v>
      </c>
      <c r="H2" s="15"/>
      <c r="I2" s="8"/>
    </row>
    <row r="3" spans="1:9" ht="13" customHeight="1" x14ac:dyDescent="0.25">
      <c r="A3" s="1">
        <v>2</v>
      </c>
      <c r="B3" s="1" t="s">
        <v>9</v>
      </c>
      <c r="C3" s="9" t="str">
        <f>D3&amp;I$2+0.12</f>
        <v>41-UWSIF-IN Glut 3-0.12</v>
      </c>
      <c r="D3" s="7" t="s">
        <v>148</v>
      </c>
      <c r="E3" s="8"/>
      <c r="F3" s="58"/>
    </row>
    <row r="4" spans="1:9" ht="13" customHeight="1" x14ac:dyDescent="0.25">
      <c r="A4" s="1">
        <v>3</v>
      </c>
      <c r="B4" s="1" t="s">
        <v>10</v>
      </c>
      <c r="C4" s="9" t="str">
        <f>D4&amp;I$2+0.13</f>
        <v>41-UWSIF-IN Glut 3-0.13</v>
      </c>
      <c r="D4" s="7" t="s">
        <v>148</v>
      </c>
      <c r="E4" s="8"/>
      <c r="F4" s="58"/>
    </row>
    <row r="5" spans="1:9" ht="13" customHeight="1" x14ac:dyDescent="0.25">
      <c r="A5" s="1">
        <v>4</v>
      </c>
      <c r="B5" s="1" t="s">
        <v>11</v>
      </c>
      <c r="C5" s="9" t="str">
        <f>D5&amp;I$2+0.14</f>
        <v>41-UWSIF-IN Glut 3-0.14</v>
      </c>
      <c r="D5" s="7" t="s">
        <v>148</v>
      </c>
      <c r="E5" s="8"/>
      <c r="F5" s="58"/>
      <c r="H5" s="16" t="s">
        <v>105</v>
      </c>
      <c r="I5" s="16"/>
    </row>
    <row r="6" spans="1:9" ht="13" customHeight="1" x14ac:dyDescent="0.25">
      <c r="A6" s="1">
        <v>5</v>
      </c>
      <c r="B6" s="1" t="s">
        <v>12</v>
      </c>
      <c r="C6" s="9" t="str">
        <f>D6&amp;I$2+0.15</f>
        <v>41-UWSIF-IN Glut 3-0.15</v>
      </c>
      <c r="D6" s="7" t="s">
        <v>148</v>
      </c>
      <c r="E6" s="8"/>
      <c r="F6" s="58"/>
      <c r="H6" s="17" t="s">
        <v>104</v>
      </c>
      <c r="I6" s="17"/>
    </row>
    <row r="7" spans="1:9" ht="13" customHeight="1" x14ac:dyDescent="0.25">
      <c r="A7" s="1">
        <v>6</v>
      </c>
      <c r="B7" s="1" t="s">
        <v>13</v>
      </c>
      <c r="C7" s="9" t="str">
        <f>D7&amp;I$2+0.11</f>
        <v>39-UWSIF-UW Glut 2-0.11</v>
      </c>
      <c r="D7" s="7" t="s">
        <v>118</v>
      </c>
      <c r="E7" s="8"/>
      <c r="F7" s="58"/>
      <c r="H7" s="17" t="s">
        <v>145</v>
      </c>
      <c r="I7" s="17"/>
    </row>
    <row r="8" spans="1:9" ht="13" customHeight="1" x14ac:dyDescent="0.25">
      <c r="A8" s="1">
        <v>7</v>
      </c>
      <c r="B8" s="1" t="s">
        <v>14</v>
      </c>
      <c r="C8" s="9" t="str">
        <f>D8&amp;I$2+0.12</f>
        <v>39-UWSIF-UW Glut 2-0.12</v>
      </c>
      <c r="D8" s="7" t="s">
        <v>118</v>
      </c>
      <c r="E8" s="8"/>
      <c r="F8" s="58"/>
      <c r="H8" s="63" t="s">
        <v>149</v>
      </c>
      <c r="I8" s="64"/>
    </row>
    <row r="9" spans="1:9" ht="13" customHeight="1" x14ac:dyDescent="0.25">
      <c r="A9" s="1">
        <v>8</v>
      </c>
      <c r="B9" s="1" t="s">
        <v>15</v>
      </c>
      <c r="C9" s="9" t="str">
        <f>D9&amp;I$2+0.11</f>
        <v>47-UWSIF-Alfalfa2-0.11</v>
      </c>
      <c r="D9" s="7" t="s">
        <v>122</v>
      </c>
      <c r="E9" s="8"/>
      <c r="F9" s="58"/>
      <c r="H9" s="65"/>
      <c r="I9" s="66"/>
    </row>
    <row r="10" spans="1:9" ht="13" customHeight="1" x14ac:dyDescent="0.25">
      <c r="A10" s="1">
        <v>9</v>
      </c>
      <c r="B10" s="1" t="s">
        <v>16</v>
      </c>
      <c r="C10" s="9" t="str">
        <f>D10&amp;I$2+0.12</f>
        <v>47-UWSIF-Alfalfa2-0.12</v>
      </c>
      <c r="D10" s="7" t="s">
        <v>122</v>
      </c>
      <c r="E10" s="8"/>
      <c r="F10" s="58"/>
      <c r="H10" s="18" t="s">
        <v>106</v>
      </c>
      <c r="I10" s="19"/>
    </row>
    <row r="11" spans="1:9" ht="13" customHeight="1" thickBot="1" x14ac:dyDescent="0.3">
      <c r="A11" s="1">
        <v>10</v>
      </c>
      <c r="B11" s="1" t="s">
        <v>17</v>
      </c>
      <c r="C11" s="20">
        <f>I$2+0.001</f>
        <v>1E-3</v>
      </c>
      <c r="D11" s="21"/>
      <c r="E11" s="22"/>
      <c r="F11" s="59"/>
      <c r="H11" s="23" t="s">
        <v>107</v>
      </c>
      <c r="I11" s="24"/>
    </row>
    <row r="12" spans="1:9" ht="13" customHeight="1" thickBot="1" x14ac:dyDescent="0.3">
      <c r="A12" s="1">
        <v>11</v>
      </c>
      <c r="B12" s="1" t="s">
        <v>18</v>
      </c>
      <c r="C12" s="20">
        <f>C11+0.001</f>
        <v>2E-3</v>
      </c>
      <c r="D12" s="21"/>
      <c r="E12" s="22"/>
      <c r="F12" s="59"/>
      <c r="H12" s="25" t="s">
        <v>123</v>
      </c>
      <c r="I12" s="26"/>
    </row>
    <row r="13" spans="1:9" ht="13" customHeight="1" thickBot="1" x14ac:dyDescent="0.3">
      <c r="A13" s="1">
        <v>12</v>
      </c>
      <c r="B13" s="1" t="s">
        <v>19</v>
      </c>
      <c r="C13" s="20">
        <f>C11+0.001</f>
        <v>2E-3</v>
      </c>
      <c r="D13" s="27" t="s">
        <v>110</v>
      </c>
      <c r="E13" s="22"/>
      <c r="F13" s="59"/>
      <c r="H13" s="25" t="s">
        <v>124</v>
      </c>
      <c r="I13" s="26"/>
    </row>
    <row r="14" spans="1:9" ht="13" customHeight="1" thickBot="1" x14ac:dyDescent="0.3">
      <c r="A14" s="1">
        <v>13</v>
      </c>
      <c r="B14" s="1" t="s">
        <v>20</v>
      </c>
      <c r="C14" s="20">
        <f>C13+0.001</f>
        <v>3.0000000000000001E-3</v>
      </c>
      <c r="D14" s="27"/>
      <c r="E14" s="22"/>
      <c r="F14" s="59"/>
      <c r="H14" s="25" t="s">
        <v>125</v>
      </c>
      <c r="I14" s="26"/>
    </row>
    <row r="15" spans="1:9" ht="13" customHeight="1" thickBot="1" x14ac:dyDescent="0.3">
      <c r="A15" s="1">
        <v>14</v>
      </c>
      <c r="B15" s="1" t="s">
        <v>21</v>
      </c>
      <c r="C15" s="20">
        <f t="shared" ref="C15:C33" si="0">C14+0.001</f>
        <v>4.0000000000000001E-3</v>
      </c>
      <c r="D15" s="27"/>
      <c r="E15" s="22"/>
      <c r="F15" s="59"/>
      <c r="H15" s="28" t="s">
        <v>150</v>
      </c>
      <c r="I15" s="26"/>
    </row>
    <row r="16" spans="1:9" ht="13" customHeight="1" thickBot="1" x14ac:dyDescent="0.3">
      <c r="A16" s="1">
        <v>15</v>
      </c>
      <c r="B16" s="1" t="s">
        <v>22</v>
      </c>
      <c r="C16" s="20">
        <f t="shared" si="0"/>
        <v>5.0000000000000001E-3</v>
      </c>
      <c r="D16" s="27"/>
      <c r="E16" s="22"/>
      <c r="F16" s="59"/>
      <c r="H16" s="28" t="s">
        <v>126</v>
      </c>
      <c r="I16" s="26"/>
    </row>
    <row r="17" spans="1:15" ht="13" customHeight="1" x14ac:dyDescent="0.25">
      <c r="A17" s="1">
        <v>16</v>
      </c>
      <c r="B17" s="1" t="s">
        <v>23</v>
      </c>
      <c r="C17" s="20">
        <f t="shared" si="0"/>
        <v>6.0000000000000001E-3</v>
      </c>
      <c r="D17" s="27"/>
      <c r="E17" s="22"/>
      <c r="F17" s="59"/>
      <c r="H17" s="67" t="s">
        <v>146</v>
      </c>
      <c r="I17" s="70"/>
      <c r="J17" s="29" t="s">
        <v>132</v>
      </c>
    </row>
    <row r="18" spans="1:15" ht="13" customHeight="1" thickBot="1" x14ac:dyDescent="0.3">
      <c r="A18" s="1">
        <v>17</v>
      </c>
      <c r="B18" s="1" t="s">
        <v>24</v>
      </c>
      <c r="C18" s="20">
        <f t="shared" si="0"/>
        <v>7.0000000000000001E-3</v>
      </c>
      <c r="D18" s="27"/>
      <c r="E18" s="22"/>
      <c r="F18" s="59"/>
      <c r="H18" s="68"/>
      <c r="I18" s="71"/>
    </row>
    <row r="19" spans="1:15" ht="13" customHeight="1" x14ac:dyDescent="0.25">
      <c r="A19" s="1">
        <v>18</v>
      </c>
      <c r="B19" s="1" t="s">
        <v>25</v>
      </c>
      <c r="C19" s="20">
        <f t="shared" si="0"/>
        <v>8.0000000000000002E-3</v>
      </c>
      <c r="D19" s="27"/>
      <c r="E19" s="22"/>
      <c r="F19" s="59"/>
      <c r="H19" s="67" t="s">
        <v>127</v>
      </c>
      <c r="I19" s="70"/>
    </row>
    <row r="20" spans="1:15" ht="13" customHeight="1" thickBot="1" x14ac:dyDescent="0.3">
      <c r="A20" s="1">
        <v>19</v>
      </c>
      <c r="B20" s="1" t="s">
        <v>26</v>
      </c>
      <c r="C20" s="20">
        <f t="shared" si="0"/>
        <v>9.0000000000000011E-3</v>
      </c>
      <c r="D20" s="27"/>
      <c r="E20" s="22"/>
      <c r="F20" s="59"/>
      <c r="H20" s="68"/>
      <c r="I20" s="71"/>
    </row>
    <row r="21" spans="1:15" ht="12.75" customHeight="1" thickBot="1" x14ac:dyDescent="0.3">
      <c r="A21" s="1">
        <v>20</v>
      </c>
      <c r="B21" s="1" t="s">
        <v>27</v>
      </c>
      <c r="C21" s="20">
        <f t="shared" si="0"/>
        <v>1.0000000000000002E-2</v>
      </c>
      <c r="D21" s="27"/>
      <c r="E21" s="22"/>
      <c r="F21" s="59"/>
      <c r="H21" s="25" t="s">
        <v>128</v>
      </c>
      <c r="I21" s="26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28</v>
      </c>
      <c r="C22" s="20">
        <f t="shared" si="0"/>
        <v>1.1000000000000003E-2</v>
      </c>
      <c r="D22" s="27"/>
      <c r="E22" s="22"/>
      <c r="F22" s="59"/>
      <c r="H22" s="67" t="s">
        <v>129</v>
      </c>
      <c r="I22" s="70"/>
      <c r="J22" s="2" t="s">
        <v>130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29</v>
      </c>
      <c r="C23" s="20">
        <f t="shared" si="0"/>
        <v>1.2000000000000004E-2</v>
      </c>
      <c r="D23" s="27"/>
      <c r="E23" s="22"/>
      <c r="F23" s="59"/>
      <c r="H23" s="69"/>
      <c r="I23" s="71"/>
      <c r="J23" s="61" t="s">
        <v>131</v>
      </c>
      <c r="K23" s="62"/>
      <c r="L23" s="62"/>
      <c r="M23" s="62"/>
      <c r="N23" s="62"/>
      <c r="O23" s="62"/>
    </row>
    <row r="24" spans="1:15" ht="12.75" customHeight="1" x14ac:dyDescent="0.25">
      <c r="A24" s="1">
        <v>23</v>
      </c>
      <c r="B24" s="1" t="s">
        <v>30</v>
      </c>
      <c r="C24" s="20">
        <f t="shared" si="0"/>
        <v>1.3000000000000005E-2</v>
      </c>
      <c r="D24" s="27"/>
      <c r="E24" s="22"/>
      <c r="F24" s="59"/>
      <c r="H24" s="4" t="s">
        <v>108</v>
      </c>
      <c r="I24" s="30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31</v>
      </c>
      <c r="C25" s="20">
        <f t="shared" si="0"/>
        <v>1.4000000000000005E-2</v>
      </c>
      <c r="D25" s="27"/>
      <c r="E25" s="22"/>
      <c r="F25" s="59"/>
      <c r="H25" s="31"/>
      <c r="I25" s="32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32</v>
      </c>
      <c r="C26" s="20">
        <f t="shared" si="0"/>
        <v>1.5000000000000006E-2</v>
      </c>
      <c r="D26" s="27"/>
      <c r="E26" s="22"/>
      <c r="F26" s="59"/>
      <c r="H26" s="31"/>
      <c r="I26" s="32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33</v>
      </c>
      <c r="C27" s="20">
        <f t="shared" si="0"/>
        <v>1.6000000000000007E-2</v>
      </c>
      <c r="D27" s="27"/>
      <c r="E27" s="22"/>
      <c r="F27" s="59"/>
      <c r="H27" s="31"/>
      <c r="I27" s="32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34</v>
      </c>
      <c r="C28" s="20">
        <f t="shared" si="0"/>
        <v>1.7000000000000008E-2</v>
      </c>
      <c r="D28" s="27"/>
      <c r="E28" s="22"/>
      <c r="F28" s="59"/>
      <c r="H28" s="31"/>
      <c r="I28" s="32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35</v>
      </c>
      <c r="C29" s="20">
        <f t="shared" si="0"/>
        <v>1.8000000000000009E-2</v>
      </c>
      <c r="D29" s="27"/>
      <c r="E29" s="22"/>
      <c r="F29" s="59"/>
      <c r="H29" s="31"/>
      <c r="I29" s="32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36</v>
      </c>
      <c r="C30" s="20">
        <f t="shared" si="0"/>
        <v>1.900000000000001E-2</v>
      </c>
      <c r="D30" s="27"/>
      <c r="E30" s="22"/>
      <c r="F30" s="59"/>
      <c r="H30" s="31"/>
      <c r="I30" s="32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37</v>
      </c>
      <c r="C31" s="20">
        <f t="shared" si="0"/>
        <v>2.0000000000000011E-2</v>
      </c>
      <c r="D31" s="27"/>
      <c r="E31" s="22"/>
      <c r="F31" s="59"/>
      <c r="H31" s="33"/>
      <c r="I31" s="34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38</v>
      </c>
      <c r="C32" s="20">
        <f t="shared" si="0"/>
        <v>2.1000000000000012E-2</v>
      </c>
      <c r="D32" s="27"/>
      <c r="E32" s="22"/>
      <c r="F32" s="59"/>
      <c r="H32" s="35" t="s">
        <v>109</v>
      </c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39</v>
      </c>
      <c r="C33" s="20">
        <f t="shared" si="0"/>
        <v>2.2000000000000013E-2</v>
      </c>
      <c r="D33" s="27"/>
      <c r="E33" s="22"/>
      <c r="F33" s="59"/>
      <c r="H33" s="35" t="s">
        <v>114</v>
      </c>
      <c r="K33" s="3"/>
      <c r="L33" s="3"/>
      <c r="M33" s="3"/>
      <c r="N33" s="3"/>
    </row>
    <row r="34" spans="1:14" ht="12.75" customHeight="1" x14ac:dyDescent="0.25">
      <c r="A34" s="1">
        <v>33</v>
      </c>
      <c r="B34" s="1" t="s">
        <v>40</v>
      </c>
      <c r="C34" s="20">
        <f>C32+0.001</f>
        <v>2.2000000000000013E-2</v>
      </c>
      <c r="D34" s="36" t="s">
        <v>111</v>
      </c>
      <c r="E34" s="22"/>
      <c r="F34" s="59"/>
      <c r="H34" s="35" t="s">
        <v>115</v>
      </c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41</v>
      </c>
      <c r="C35" s="9" t="str">
        <f>D35&amp;I$2+0.16</f>
        <v>41-UWSIF-IN Glut 3-0.16</v>
      </c>
      <c r="D35" s="7" t="s">
        <v>148</v>
      </c>
      <c r="E35" s="8"/>
      <c r="F35" s="58"/>
      <c r="H35" s="35" t="s">
        <v>122</v>
      </c>
    </row>
    <row r="36" spans="1:14" ht="13" customHeight="1" x14ac:dyDescent="0.25">
      <c r="A36" s="1">
        <v>35</v>
      </c>
      <c r="B36" s="1" t="s">
        <v>42</v>
      </c>
      <c r="C36" s="9" t="str">
        <f>D36&amp;I$2+0.17</f>
        <v>41-UWSIF-IN Glut 3-0.17</v>
      </c>
      <c r="D36" s="7" t="s">
        <v>148</v>
      </c>
      <c r="E36" s="8"/>
      <c r="F36" s="58"/>
      <c r="H36" s="35" t="s">
        <v>116</v>
      </c>
    </row>
    <row r="37" spans="1:14" ht="13" customHeight="1" x14ac:dyDescent="0.25">
      <c r="A37" s="1">
        <v>36</v>
      </c>
      <c r="B37" s="1" t="s">
        <v>43</v>
      </c>
      <c r="C37" s="9" t="str">
        <f>D37&amp;I$2+0.13</f>
        <v>39-UWSIF-UW Glut 2-0.13</v>
      </c>
      <c r="D37" s="7" t="s">
        <v>118</v>
      </c>
      <c r="E37" s="8"/>
      <c r="F37" s="58"/>
      <c r="H37" s="35" t="s">
        <v>117</v>
      </c>
    </row>
    <row r="38" spans="1:14" ht="13" customHeight="1" x14ac:dyDescent="0.25">
      <c r="A38" s="1">
        <v>37</v>
      </c>
      <c r="B38" s="1" t="s">
        <v>44</v>
      </c>
      <c r="C38" s="9" t="str">
        <f>D38&amp;I$2+0.14</f>
        <v>39-UWSIF-UW Glut 2-0.14</v>
      </c>
      <c r="D38" s="7" t="s">
        <v>118</v>
      </c>
      <c r="E38" s="8"/>
      <c r="F38" s="58"/>
      <c r="H38" s="37" t="s">
        <v>120</v>
      </c>
    </row>
    <row r="39" spans="1:14" ht="13" customHeight="1" x14ac:dyDescent="0.25">
      <c r="A39" s="1">
        <v>38</v>
      </c>
      <c r="B39" s="1" t="s">
        <v>45</v>
      </c>
      <c r="C39" s="9" t="str">
        <f>D39&amp;I$2+0.13</f>
        <v>47-UWSIF-Alfalfa2-0.13</v>
      </c>
      <c r="D39" s="7" t="s">
        <v>122</v>
      </c>
      <c r="E39" s="8"/>
      <c r="F39" s="58"/>
      <c r="H39" s="37" t="s">
        <v>119</v>
      </c>
    </row>
    <row r="40" spans="1:14" ht="13" customHeight="1" x14ac:dyDescent="0.25">
      <c r="A40" s="1">
        <v>39</v>
      </c>
      <c r="B40" s="1" t="s">
        <v>46</v>
      </c>
      <c r="C40" s="9" t="str">
        <f>D40&amp;I$2+0.14</f>
        <v>47-UWSIF-Alfalfa2-0.14</v>
      </c>
      <c r="D40" s="7" t="s">
        <v>122</v>
      </c>
      <c r="E40" s="8"/>
      <c r="F40" s="58"/>
      <c r="H40" s="37" t="s">
        <v>121</v>
      </c>
    </row>
    <row r="41" spans="1:14" ht="13" customHeight="1" x14ac:dyDescent="0.25">
      <c r="A41" s="1">
        <v>40</v>
      </c>
      <c r="B41" s="1" t="s">
        <v>47</v>
      </c>
      <c r="C41" s="20">
        <f>C34+0.001</f>
        <v>2.3000000000000013E-2</v>
      </c>
      <c r="D41" s="21"/>
      <c r="E41" s="22"/>
      <c r="F41" s="59"/>
    </row>
    <row r="42" spans="1:14" ht="13" customHeight="1" x14ac:dyDescent="0.25">
      <c r="A42" s="1">
        <v>41</v>
      </c>
      <c r="B42" s="1" t="s">
        <v>48</v>
      </c>
      <c r="C42" s="20">
        <f>C41+0.001</f>
        <v>2.4000000000000014E-2</v>
      </c>
      <c r="D42" s="21"/>
      <c r="E42" s="22"/>
      <c r="F42" s="59"/>
    </row>
    <row r="43" spans="1:14" ht="13" customHeight="1" thickBot="1" x14ac:dyDescent="0.3">
      <c r="A43" s="1">
        <v>42</v>
      </c>
      <c r="B43" s="1" t="s">
        <v>49</v>
      </c>
      <c r="C43" s="20">
        <f t="shared" ref="C43:C64" si="1">C42+0.001</f>
        <v>2.5000000000000015E-2</v>
      </c>
      <c r="D43" s="21"/>
      <c r="E43" s="22"/>
      <c r="F43" s="59"/>
    </row>
    <row r="44" spans="1:14" ht="13" customHeight="1" x14ac:dyDescent="0.25">
      <c r="A44" s="1">
        <v>43</v>
      </c>
      <c r="B44" s="1" t="s">
        <v>50</v>
      </c>
      <c r="C44" s="20">
        <f t="shared" si="1"/>
        <v>2.6000000000000016E-2</v>
      </c>
      <c r="D44" s="21"/>
      <c r="E44" s="22"/>
      <c r="F44" s="59"/>
      <c r="H44" s="38" t="s">
        <v>147</v>
      </c>
      <c r="I44" s="39" t="s">
        <v>133</v>
      </c>
      <c r="J44" s="39" t="s">
        <v>134</v>
      </c>
      <c r="K44" s="40" t="s">
        <v>135</v>
      </c>
    </row>
    <row r="45" spans="1:14" ht="13" customHeight="1" thickBot="1" x14ac:dyDescent="0.3">
      <c r="A45" s="1">
        <v>44</v>
      </c>
      <c r="B45" s="1" t="s">
        <v>51</v>
      </c>
      <c r="C45" s="20">
        <f t="shared" si="1"/>
        <v>2.7000000000000017E-2</v>
      </c>
      <c r="D45" s="21"/>
      <c r="E45" s="22"/>
      <c r="F45" s="59"/>
      <c r="H45" s="41"/>
      <c r="I45" s="42"/>
      <c r="J45" s="42"/>
      <c r="K45" s="43"/>
    </row>
    <row r="46" spans="1:14" ht="13" customHeight="1" x14ac:dyDescent="0.25">
      <c r="A46" s="1">
        <v>45</v>
      </c>
      <c r="B46" s="1" t="s">
        <v>52</v>
      </c>
      <c r="C46" s="20">
        <f t="shared" si="1"/>
        <v>2.8000000000000018E-2</v>
      </c>
      <c r="D46" s="21"/>
      <c r="E46" s="22"/>
      <c r="F46" s="59"/>
      <c r="H46" s="44"/>
      <c r="I46" s="45"/>
      <c r="J46" s="46"/>
      <c r="K46" s="47"/>
    </row>
    <row r="47" spans="1:14" ht="13" customHeight="1" x14ac:dyDescent="0.25">
      <c r="A47" s="1">
        <v>46</v>
      </c>
      <c r="B47" s="1" t="s">
        <v>53</v>
      </c>
      <c r="C47" s="20">
        <f t="shared" si="1"/>
        <v>2.9000000000000019E-2</v>
      </c>
      <c r="D47" s="21"/>
      <c r="E47" s="22"/>
      <c r="F47" s="59"/>
      <c r="H47" s="48" t="s">
        <v>137</v>
      </c>
      <c r="I47" s="49"/>
      <c r="J47" s="50"/>
      <c r="K47" s="51"/>
    </row>
    <row r="48" spans="1:14" ht="13" customHeight="1" x14ac:dyDescent="0.25">
      <c r="A48" s="1">
        <v>47</v>
      </c>
      <c r="B48" s="1" t="s">
        <v>54</v>
      </c>
      <c r="C48" s="20">
        <f t="shared" si="1"/>
        <v>3.000000000000002E-2</v>
      </c>
      <c r="D48" s="21"/>
      <c r="E48" s="22"/>
      <c r="F48" s="59"/>
      <c r="H48" s="48" t="s">
        <v>138</v>
      </c>
      <c r="I48" s="49"/>
      <c r="J48" s="50"/>
      <c r="K48" s="51"/>
    </row>
    <row r="49" spans="1:11" ht="13" customHeight="1" x14ac:dyDescent="0.25">
      <c r="A49" s="1">
        <v>48</v>
      </c>
      <c r="B49" s="1" t="s">
        <v>55</v>
      </c>
      <c r="C49" s="20">
        <f t="shared" si="1"/>
        <v>3.1000000000000021E-2</v>
      </c>
      <c r="D49" s="21"/>
      <c r="E49" s="22"/>
      <c r="F49" s="59"/>
      <c r="H49" s="48" t="s">
        <v>139</v>
      </c>
      <c r="I49" s="49"/>
      <c r="J49" s="50"/>
      <c r="K49" s="51"/>
    </row>
    <row r="50" spans="1:11" ht="13" customHeight="1" x14ac:dyDescent="0.25">
      <c r="A50" s="1">
        <v>49</v>
      </c>
      <c r="B50" s="1" t="s">
        <v>56</v>
      </c>
      <c r="C50" s="20">
        <f t="shared" si="1"/>
        <v>3.2000000000000021E-2</v>
      </c>
      <c r="D50" s="21"/>
      <c r="E50" s="22"/>
      <c r="F50" s="59"/>
      <c r="H50" s="48" t="s">
        <v>142</v>
      </c>
      <c r="I50" s="49"/>
      <c r="J50" s="50"/>
      <c r="K50" s="51"/>
    </row>
    <row r="51" spans="1:11" ht="13" customHeight="1" x14ac:dyDescent="0.25">
      <c r="A51" s="1">
        <v>50</v>
      </c>
      <c r="B51" s="1" t="s">
        <v>57</v>
      </c>
      <c r="C51" s="20">
        <f t="shared" si="1"/>
        <v>3.3000000000000022E-2</v>
      </c>
      <c r="D51" s="21"/>
      <c r="E51" s="22"/>
      <c r="F51" s="59"/>
      <c r="H51" s="48" t="s">
        <v>143</v>
      </c>
      <c r="I51" s="49"/>
      <c r="J51" s="50"/>
      <c r="K51" s="51"/>
    </row>
    <row r="52" spans="1:11" ht="13" customHeight="1" thickBot="1" x14ac:dyDescent="0.3">
      <c r="A52" s="1">
        <v>51</v>
      </c>
      <c r="B52" s="1" t="s">
        <v>58</v>
      </c>
      <c r="C52" s="20">
        <f t="shared" si="1"/>
        <v>3.4000000000000023E-2</v>
      </c>
      <c r="D52" s="21"/>
      <c r="E52" s="22"/>
      <c r="F52" s="59"/>
      <c r="H52" s="52" t="s">
        <v>144</v>
      </c>
      <c r="I52" s="53"/>
      <c r="J52" s="54"/>
      <c r="K52" s="55"/>
    </row>
    <row r="53" spans="1:11" ht="13" customHeight="1" x14ac:dyDescent="0.25">
      <c r="A53" s="1">
        <v>52</v>
      </c>
      <c r="B53" s="1" t="s">
        <v>59</v>
      </c>
      <c r="C53" s="20">
        <f t="shared" si="1"/>
        <v>3.5000000000000024E-2</v>
      </c>
      <c r="D53" s="21"/>
      <c r="E53" s="22"/>
      <c r="F53" s="59"/>
    </row>
    <row r="54" spans="1:11" ht="13" customHeight="1" x14ac:dyDescent="0.25">
      <c r="A54" s="1">
        <v>53</v>
      </c>
      <c r="B54" s="1" t="s">
        <v>60</v>
      </c>
      <c r="C54" s="20">
        <f t="shared" si="1"/>
        <v>3.6000000000000025E-2</v>
      </c>
      <c r="D54" s="21"/>
      <c r="E54" s="22"/>
      <c r="F54" s="59"/>
    </row>
    <row r="55" spans="1:11" ht="13" customHeight="1" x14ac:dyDescent="0.25">
      <c r="A55" s="1">
        <v>54</v>
      </c>
      <c r="B55" s="1" t="s">
        <v>61</v>
      </c>
      <c r="C55" s="20">
        <f t="shared" si="1"/>
        <v>3.7000000000000026E-2</v>
      </c>
      <c r="D55" s="21"/>
      <c r="E55" s="22"/>
      <c r="F55" s="59"/>
    </row>
    <row r="56" spans="1:11" ht="13" customHeight="1" x14ac:dyDescent="0.25">
      <c r="A56" s="1">
        <v>55</v>
      </c>
      <c r="B56" s="1" t="s">
        <v>62</v>
      </c>
      <c r="C56" s="20">
        <f t="shared" si="1"/>
        <v>3.8000000000000027E-2</v>
      </c>
      <c r="D56" s="21"/>
      <c r="E56" s="22"/>
      <c r="F56" s="59"/>
    </row>
    <row r="57" spans="1:11" ht="13" customHeight="1" x14ac:dyDescent="0.25">
      <c r="A57" s="1">
        <v>56</v>
      </c>
      <c r="B57" s="1" t="s">
        <v>63</v>
      </c>
      <c r="C57" s="20">
        <f t="shared" si="1"/>
        <v>3.9000000000000028E-2</v>
      </c>
      <c r="D57" s="21"/>
      <c r="E57" s="22"/>
      <c r="F57" s="59"/>
    </row>
    <row r="58" spans="1:11" ht="13" customHeight="1" x14ac:dyDescent="0.25">
      <c r="A58" s="1">
        <v>57</v>
      </c>
      <c r="B58" s="1" t="s">
        <v>64</v>
      </c>
      <c r="C58" s="20">
        <f t="shared" si="1"/>
        <v>4.0000000000000029E-2</v>
      </c>
      <c r="D58" s="21"/>
      <c r="E58" s="22"/>
      <c r="F58" s="59"/>
    </row>
    <row r="59" spans="1:11" ht="13" customHeight="1" x14ac:dyDescent="0.25">
      <c r="A59" s="1">
        <v>58</v>
      </c>
      <c r="B59" s="1" t="s">
        <v>65</v>
      </c>
      <c r="C59" s="20">
        <f t="shared" si="1"/>
        <v>4.1000000000000029E-2</v>
      </c>
      <c r="D59" s="21"/>
      <c r="E59" s="22"/>
      <c r="F59" s="59"/>
    </row>
    <row r="60" spans="1:11" ht="13" customHeight="1" x14ac:dyDescent="0.25">
      <c r="A60" s="1">
        <v>59</v>
      </c>
      <c r="B60" s="1" t="s">
        <v>66</v>
      </c>
      <c r="C60" s="20">
        <f t="shared" si="1"/>
        <v>4.200000000000003E-2</v>
      </c>
      <c r="D60" s="21"/>
      <c r="E60" s="22"/>
      <c r="F60" s="59"/>
    </row>
    <row r="61" spans="1:11" ht="13" customHeight="1" x14ac:dyDescent="0.25">
      <c r="A61" s="1">
        <v>60</v>
      </c>
      <c r="B61" s="1" t="s">
        <v>67</v>
      </c>
      <c r="C61" s="20">
        <f>C59+0.001</f>
        <v>4.200000000000003E-2</v>
      </c>
      <c r="D61" s="36" t="s">
        <v>112</v>
      </c>
      <c r="E61" s="22"/>
      <c r="F61" s="59"/>
    </row>
    <row r="62" spans="1:11" ht="13" customHeight="1" x14ac:dyDescent="0.25">
      <c r="A62" s="1">
        <v>61</v>
      </c>
      <c r="B62" s="1" t="s">
        <v>68</v>
      </c>
      <c r="C62" s="20">
        <f t="shared" si="1"/>
        <v>4.3000000000000031E-2</v>
      </c>
      <c r="D62" s="21"/>
      <c r="E62" s="22"/>
      <c r="F62" s="59"/>
    </row>
    <row r="63" spans="1:11" ht="13" customHeight="1" x14ac:dyDescent="0.25">
      <c r="A63" s="1">
        <v>62</v>
      </c>
      <c r="B63" s="1" t="s">
        <v>69</v>
      </c>
      <c r="C63" s="20">
        <f t="shared" si="1"/>
        <v>4.4000000000000032E-2</v>
      </c>
      <c r="D63" s="21"/>
      <c r="E63" s="22"/>
      <c r="F63" s="59"/>
    </row>
    <row r="64" spans="1:11" ht="13" customHeight="1" x14ac:dyDescent="0.25">
      <c r="A64" s="1">
        <v>63</v>
      </c>
      <c r="B64" s="1" t="s">
        <v>70</v>
      </c>
      <c r="C64" s="20">
        <f t="shared" si="1"/>
        <v>4.5000000000000033E-2</v>
      </c>
      <c r="D64" s="21"/>
      <c r="E64" s="22"/>
      <c r="F64" s="59"/>
    </row>
    <row r="65" spans="1:6" ht="13" customHeight="1" x14ac:dyDescent="0.25">
      <c r="A65" s="1">
        <v>64</v>
      </c>
      <c r="B65" s="1" t="s">
        <v>71</v>
      </c>
      <c r="C65" s="9" t="str">
        <f>D65&amp;I$2+0.18</f>
        <v>41-UWSIF-IN Glut 3-0.18</v>
      </c>
      <c r="D65" s="7" t="s">
        <v>148</v>
      </c>
      <c r="E65" s="8"/>
      <c r="F65" s="58"/>
    </row>
    <row r="66" spans="1:6" ht="13" customHeight="1" x14ac:dyDescent="0.25">
      <c r="A66" s="1">
        <v>65</v>
      </c>
      <c r="B66" s="1" t="s">
        <v>72</v>
      </c>
      <c r="C66" s="9" t="str">
        <f>D66&amp;I$2+0.19</f>
        <v>41-UWSIF-IN Glut 3-0.19</v>
      </c>
      <c r="D66" s="7" t="s">
        <v>148</v>
      </c>
      <c r="E66" s="8"/>
      <c r="F66" s="58"/>
    </row>
    <row r="67" spans="1:6" ht="13" customHeight="1" x14ac:dyDescent="0.25">
      <c r="A67" s="1">
        <v>66</v>
      </c>
      <c r="B67" s="1" t="s">
        <v>73</v>
      </c>
      <c r="C67" s="9" t="str">
        <f>D67&amp;I$2+0.15</f>
        <v>39-UWSIF-UW Glut 2-0.15</v>
      </c>
      <c r="D67" s="7" t="s">
        <v>118</v>
      </c>
      <c r="E67" s="8"/>
      <c r="F67" s="58"/>
    </row>
    <row r="68" spans="1:6" ht="13" customHeight="1" x14ac:dyDescent="0.25">
      <c r="A68" s="1">
        <v>67</v>
      </c>
      <c r="B68" s="1" t="s">
        <v>74</v>
      </c>
      <c r="C68" s="9" t="str">
        <f>D68&amp;I$2+0.16</f>
        <v>39-UWSIF-UW Glut 2-0.16</v>
      </c>
      <c r="D68" s="7" t="s">
        <v>118</v>
      </c>
      <c r="E68" s="8"/>
      <c r="F68" s="58"/>
    </row>
    <row r="69" spans="1:6" ht="13" customHeight="1" x14ac:dyDescent="0.25">
      <c r="A69" s="1">
        <v>68</v>
      </c>
      <c r="B69" s="1" t="s">
        <v>75</v>
      </c>
      <c r="C69" s="9" t="str">
        <f>D69&amp;I$2+0.15</f>
        <v>47-UWSIF-Alfalfa2-0.15</v>
      </c>
      <c r="D69" s="7" t="s">
        <v>122</v>
      </c>
      <c r="E69" s="8"/>
      <c r="F69" s="58"/>
    </row>
    <row r="70" spans="1:6" ht="13" customHeight="1" x14ac:dyDescent="0.25">
      <c r="A70" s="1">
        <v>69</v>
      </c>
      <c r="B70" s="1" t="s">
        <v>76</v>
      </c>
      <c r="C70" s="9" t="str">
        <f>D70&amp;I$2+0.16</f>
        <v>47-UWSIF-Alfalfa2-0.16</v>
      </c>
      <c r="D70" s="7" t="s">
        <v>122</v>
      </c>
      <c r="E70" s="8"/>
      <c r="F70" s="58"/>
    </row>
    <row r="71" spans="1:6" ht="13" customHeight="1" x14ac:dyDescent="0.25">
      <c r="A71" s="1">
        <v>70</v>
      </c>
      <c r="B71" s="1" t="s">
        <v>77</v>
      </c>
      <c r="C71" s="20">
        <f>C64+0.001</f>
        <v>4.6000000000000034E-2</v>
      </c>
      <c r="D71" s="21"/>
      <c r="E71" s="22"/>
      <c r="F71" s="59"/>
    </row>
    <row r="72" spans="1:6" ht="13" customHeight="1" x14ac:dyDescent="0.25">
      <c r="A72" s="1">
        <v>71</v>
      </c>
      <c r="B72" s="1" t="s">
        <v>78</v>
      </c>
      <c r="C72" s="20">
        <f>C71+0.001</f>
        <v>4.7000000000000035E-2</v>
      </c>
      <c r="D72" s="21"/>
      <c r="E72" s="22"/>
      <c r="F72" s="59"/>
    </row>
    <row r="73" spans="1:6" ht="13" customHeight="1" x14ac:dyDescent="0.25">
      <c r="A73" s="1">
        <v>72</v>
      </c>
      <c r="B73" s="1" t="s">
        <v>79</v>
      </c>
      <c r="C73" s="20">
        <f t="shared" ref="C73:C93" si="2">C72+0.001</f>
        <v>4.8000000000000036E-2</v>
      </c>
      <c r="D73" s="21"/>
      <c r="E73" s="22"/>
      <c r="F73" s="59"/>
    </row>
    <row r="74" spans="1:6" ht="13" customHeight="1" x14ac:dyDescent="0.25">
      <c r="A74" s="1">
        <v>73</v>
      </c>
      <c r="B74" s="1" t="s">
        <v>80</v>
      </c>
      <c r="C74" s="20">
        <f t="shared" si="2"/>
        <v>4.9000000000000037E-2</v>
      </c>
      <c r="D74" s="21"/>
      <c r="E74" s="22"/>
      <c r="F74" s="59"/>
    </row>
    <row r="75" spans="1:6" ht="13" customHeight="1" x14ac:dyDescent="0.25">
      <c r="A75" s="1">
        <v>74</v>
      </c>
      <c r="B75" s="1" t="s">
        <v>81</v>
      </c>
      <c r="C75" s="20">
        <f t="shared" si="2"/>
        <v>5.0000000000000037E-2</v>
      </c>
      <c r="D75" s="21"/>
      <c r="E75" s="22"/>
      <c r="F75" s="59"/>
    </row>
    <row r="76" spans="1:6" ht="13" customHeight="1" x14ac:dyDescent="0.25">
      <c r="A76" s="1">
        <v>75</v>
      </c>
      <c r="B76" s="1" t="s">
        <v>82</v>
      </c>
      <c r="C76" s="20">
        <f t="shared" si="2"/>
        <v>5.1000000000000038E-2</v>
      </c>
      <c r="D76" s="21"/>
      <c r="E76" s="22"/>
      <c r="F76" s="59"/>
    </row>
    <row r="77" spans="1:6" ht="13" customHeight="1" x14ac:dyDescent="0.25">
      <c r="A77" s="1">
        <v>76</v>
      </c>
      <c r="B77" s="1" t="s">
        <v>83</v>
      </c>
      <c r="C77" s="20">
        <f t="shared" si="2"/>
        <v>5.2000000000000039E-2</v>
      </c>
      <c r="D77" s="21"/>
      <c r="E77" s="22"/>
      <c r="F77" s="59"/>
    </row>
    <row r="78" spans="1:6" ht="13" customHeight="1" x14ac:dyDescent="0.25">
      <c r="A78" s="1">
        <v>77</v>
      </c>
      <c r="B78" s="1" t="s">
        <v>84</v>
      </c>
      <c r="C78" s="20">
        <f t="shared" si="2"/>
        <v>5.300000000000004E-2</v>
      </c>
      <c r="D78" s="21"/>
      <c r="E78" s="22"/>
      <c r="F78" s="59"/>
    </row>
    <row r="79" spans="1:6" ht="13" customHeight="1" x14ac:dyDescent="0.25">
      <c r="A79" s="1">
        <v>78</v>
      </c>
      <c r="B79" s="1" t="s">
        <v>85</v>
      </c>
      <c r="C79" s="20">
        <f t="shared" si="2"/>
        <v>5.4000000000000041E-2</v>
      </c>
      <c r="D79" s="21"/>
      <c r="E79" s="22"/>
      <c r="F79" s="59"/>
    </row>
    <row r="80" spans="1:6" ht="13" customHeight="1" x14ac:dyDescent="0.25">
      <c r="A80" s="1">
        <v>79</v>
      </c>
      <c r="B80" s="1" t="s">
        <v>86</v>
      </c>
      <c r="C80" s="20">
        <f t="shared" si="2"/>
        <v>5.5000000000000042E-2</v>
      </c>
      <c r="D80" s="21"/>
      <c r="E80" s="22"/>
      <c r="F80" s="59"/>
    </row>
    <row r="81" spans="1:6" ht="13" customHeight="1" x14ac:dyDescent="0.25">
      <c r="A81" s="1">
        <v>80</v>
      </c>
      <c r="B81" s="1" t="s">
        <v>87</v>
      </c>
      <c r="C81" s="20">
        <f t="shared" si="2"/>
        <v>5.6000000000000043E-2</v>
      </c>
      <c r="D81" s="21"/>
      <c r="E81" s="22"/>
      <c r="F81" s="59"/>
    </row>
    <row r="82" spans="1:6" ht="13" customHeight="1" x14ac:dyDescent="0.25">
      <c r="A82" s="1">
        <v>81</v>
      </c>
      <c r="B82" s="1" t="s">
        <v>88</v>
      </c>
      <c r="C82" s="20">
        <f t="shared" si="2"/>
        <v>5.7000000000000044E-2</v>
      </c>
      <c r="D82" s="21"/>
      <c r="E82" s="22"/>
      <c r="F82" s="59"/>
    </row>
    <row r="83" spans="1:6" ht="13" customHeight="1" x14ac:dyDescent="0.25">
      <c r="A83" s="1">
        <v>82</v>
      </c>
      <c r="B83" s="1" t="s">
        <v>89</v>
      </c>
      <c r="C83" s="20">
        <f t="shared" si="2"/>
        <v>5.8000000000000045E-2</v>
      </c>
      <c r="D83" s="21"/>
      <c r="E83" s="22"/>
      <c r="F83" s="59"/>
    </row>
    <row r="84" spans="1:6" ht="13" customHeight="1" x14ac:dyDescent="0.25">
      <c r="A84" s="1">
        <v>83</v>
      </c>
      <c r="B84" s="1" t="s">
        <v>90</v>
      </c>
      <c r="C84" s="20">
        <f t="shared" si="2"/>
        <v>5.9000000000000045E-2</v>
      </c>
      <c r="D84" s="21"/>
      <c r="E84" s="22"/>
      <c r="F84" s="59"/>
    </row>
    <row r="85" spans="1:6" ht="13" customHeight="1" x14ac:dyDescent="0.25">
      <c r="A85" s="1">
        <v>84</v>
      </c>
      <c r="B85" s="1" t="s">
        <v>91</v>
      </c>
      <c r="C85" s="20">
        <f t="shared" si="2"/>
        <v>6.0000000000000046E-2</v>
      </c>
      <c r="D85" s="21"/>
      <c r="E85" s="22"/>
      <c r="F85" s="59"/>
    </row>
    <row r="86" spans="1:6" ht="13" customHeight="1" x14ac:dyDescent="0.25">
      <c r="A86" s="1">
        <v>85</v>
      </c>
      <c r="B86" s="1" t="s">
        <v>92</v>
      </c>
      <c r="C86" s="20">
        <f t="shared" si="2"/>
        <v>6.1000000000000047E-2</v>
      </c>
      <c r="D86" s="21"/>
      <c r="E86" s="22"/>
      <c r="F86" s="59"/>
    </row>
    <row r="87" spans="1:6" ht="13" customHeight="1" x14ac:dyDescent="0.25">
      <c r="A87" s="1">
        <v>86</v>
      </c>
      <c r="B87" s="1" t="s">
        <v>93</v>
      </c>
      <c r="C87" s="20">
        <f t="shared" si="2"/>
        <v>6.2000000000000048E-2</v>
      </c>
      <c r="D87" s="21"/>
      <c r="E87" s="22"/>
      <c r="F87" s="59"/>
    </row>
    <row r="88" spans="1:6" ht="13" customHeight="1" x14ac:dyDescent="0.25">
      <c r="A88" s="1">
        <v>87</v>
      </c>
      <c r="B88" s="1" t="s">
        <v>94</v>
      </c>
      <c r="C88" s="20">
        <f t="shared" si="2"/>
        <v>6.3000000000000042E-2</v>
      </c>
      <c r="D88" s="21"/>
      <c r="E88" s="22"/>
      <c r="F88" s="59"/>
    </row>
    <row r="89" spans="1:6" ht="13" customHeight="1" x14ac:dyDescent="0.25">
      <c r="A89" s="1">
        <v>88</v>
      </c>
      <c r="B89" s="1" t="s">
        <v>95</v>
      </c>
      <c r="C89" s="20">
        <f t="shared" si="2"/>
        <v>6.4000000000000043E-2</v>
      </c>
      <c r="D89" s="21"/>
      <c r="E89" s="22"/>
      <c r="F89" s="59"/>
    </row>
    <row r="90" spans="1:6" ht="13" customHeight="1" x14ac:dyDescent="0.25">
      <c r="A90" s="1">
        <v>89</v>
      </c>
      <c r="B90" s="1" t="s">
        <v>96</v>
      </c>
      <c r="C90" s="20">
        <f t="shared" si="2"/>
        <v>6.5000000000000044E-2</v>
      </c>
      <c r="D90" s="21"/>
      <c r="E90" s="22"/>
      <c r="F90" s="59"/>
    </row>
    <row r="91" spans="1:6" ht="13" customHeight="1" x14ac:dyDescent="0.25">
      <c r="A91" s="1">
        <v>90</v>
      </c>
      <c r="B91" s="1" t="s">
        <v>97</v>
      </c>
      <c r="C91" s="20">
        <f t="shared" si="2"/>
        <v>6.6000000000000045E-2</v>
      </c>
      <c r="D91" s="21"/>
      <c r="E91" s="27"/>
      <c r="F91" s="60"/>
    </row>
    <row r="92" spans="1:6" ht="13" customHeight="1" x14ac:dyDescent="0.25">
      <c r="A92" s="1">
        <v>91</v>
      </c>
      <c r="B92" s="1" t="s">
        <v>98</v>
      </c>
      <c r="C92" s="20">
        <f t="shared" si="2"/>
        <v>6.7000000000000046E-2</v>
      </c>
      <c r="D92" s="21"/>
      <c r="E92" s="27"/>
      <c r="F92" s="60"/>
    </row>
    <row r="93" spans="1:6" ht="13" customHeight="1" x14ac:dyDescent="0.25">
      <c r="A93" s="1">
        <v>92</v>
      </c>
      <c r="B93" s="1" t="s">
        <v>99</v>
      </c>
      <c r="C93" s="20">
        <f t="shared" si="2"/>
        <v>6.8000000000000047E-2</v>
      </c>
      <c r="D93" s="21"/>
      <c r="E93" s="27"/>
      <c r="F93" s="60"/>
    </row>
    <row r="94" spans="1:6" ht="13" customHeight="1" x14ac:dyDescent="0.25">
      <c r="A94" s="1">
        <v>93</v>
      </c>
      <c r="B94" s="1" t="s">
        <v>100</v>
      </c>
      <c r="C94" s="20">
        <f>C92+0.001</f>
        <v>6.8000000000000047E-2</v>
      </c>
      <c r="D94" s="21" t="s">
        <v>113</v>
      </c>
      <c r="E94" s="27"/>
      <c r="F94" s="60"/>
    </row>
    <row r="95" spans="1:6" ht="13" customHeight="1" x14ac:dyDescent="0.25">
      <c r="A95" s="1">
        <v>94</v>
      </c>
      <c r="B95" s="1" t="s">
        <v>101</v>
      </c>
      <c r="C95" s="57" t="str">
        <f>D95&amp;I$2+0.111</f>
        <v>41-UWSIF-IN Glut 3-0.111</v>
      </c>
      <c r="D95" s="7" t="s">
        <v>148</v>
      </c>
      <c r="E95" s="8"/>
      <c r="F95" s="58"/>
    </row>
    <row r="96" spans="1:6" ht="13" customHeight="1" x14ac:dyDescent="0.25">
      <c r="A96" s="1">
        <v>95</v>
      </c>
      <c r="B96" s="1" t="s">
        <v>102</v>
      </c>
      <c r="C96" s="9" t="str">
        <f>D96&amp;I$2+0.112</f>
        <v>41-UWSIF-IN Glut 3-0.112</v>
      </c>
      <c r="D96" s="7" t="s">
        <v>148</v>
      </c>
      <c r="E96" s="8"/>
      <c r="F96" s="58"/>
    </row>
    <row r="97" spans="1:6" ht="13" customHeight="1" x14ac:dyDescent="0.25">
      <c r="A97" s="1">
        <v>96</v>
      </c>
      <c r="B97" s="1" t="s">
        <v>103</v>
      </c>
      <c r="C97" s="9" t="str">
        <f>D97&amp;I$2+0.17</f>
        <v>39-UWSIF-UW Glut 2-0.17</v>
      </c>
      <c r="D97" s="7" t="s">
        <v>118</v>
      </c>
      <c r="E97" s="8"/>
      <c r="F97" s="58"/>
    </row>
    <row r="98" spans="1:6" ht="13" customHeight="1" x14ac:dyDescent="0.25">
      <c r="A98" s="1">
        <v>97</v>
      </c>
      <c r="B98" s="1" t="s">
        <v>8</v>
      </c>
      <c r="C98" s="9" t="str">
        <f>D98&amp;I$2+0.18</f>
        <v>39-UWSIF-UW Glut 2-0.18</v>
      </c>
      <c r="D98" s="7" t="s">
        <v>118</v>
      </c>
      <c r="E98" s="8"/>
      <c r="F98" s="58"/>
    </row>
    <row r="99" spans="1:6" ht="13" customHeight="1" x14ac:dyDescent="0.25">
      <c r="A99" s="1">
        <v>98</v>
      </c>
      <c r="B99" s="1" t="s">
        <v>9</v>
      </c>
      <c r="C99" s="9" t="str">
        <f>D99&amp;I$2+0.17</f>
        <v>47-UWSIF-Alfalfa2-0.17</v>
      </c>
      <c r="D99" s="7" t="s">
        <v>122</v>
      </c>
      <c r="E99" s="8"/>
      <c r="F99" s="58"/>
    </row>
    <row r="100" spans="1:6" ht="13" customHeight="1" x14ac:dyDescent="0.25">
      <c r="A100" s="1">
        <v>99</v>
      </c>
      <c r="B100" s="1" t="s">
        <v>10</v>
      </c>
      <c r="C100" s="9" t="str">
        <f>D100&amp;I$2+0.18</f>
        <v>47-UWSIF-Alfalfa2-0.18</v>
      </c>
      <c r="D100" s="7" t="s">
        <v>122</v>
      </c>
      <c r="E100" s="8"/>
      <c r="F100" s="58"/>
    </row>
  </sheetData>
  <mergeCells count="8">
    <mergeCell ref="J23:O23"/>
    <mergeCell ref="H8:I9"/>
    <mergeCell ref="H17:H18"/>
    <mergeCell ref="H19:H20"/>
    <mergeCell ref="H22:H23"/>
    <mergeCell ref="I19:I20"/>
    <mergeCell ref="I17:I18"/>
    <mergeCell ref="I22:I23"/>
  </mergeCells>
  <dataValidations disablePrompts="1" count="1">
    <dataValidation type="list" allowBlank="1" showInputMessage="1" showErrorMessage="1" sqref="D9:D10 D69:D70 D39:D40 D99:D100" xr:uid="{00000000-0002-0000-0100-000000000000}">
      <formula1>$H$33:$H$44</formula1>
    </dataValidation>
  </dataValidations>
  <hyperlinks>
    <hyperlink ref="J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  <ignoredErrors>
    <ignoredError sqref="C61 C68 C9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624A3-57F3-4E32-ACCA-9C96CC769166}">
  <sheetPr codeName="Sheet11">
    <pageSetUpPr fitToPage="1"/>
  </sheetPr>
  <dimension ref="A1:N100"/>
  <sheetViews>
    <sheetView zoomScaleNormal="100" workbookViewId="0">
      <pane ySplit="1" topLeftCell="A23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D2&amp;H$2+0.21</f>
        <v>41-UWSIF-IN Glut 3-0.21</v>
      </c>
      <c r="D2" s="7" t="s">
        <v>148</v>
      </c>
      <c r="E2" s="8"/>
      <c r="F2" s="14">
        <v>2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D3&amp;H$2+0.22</f>
        <v>41-UWSIF-IN Glut 3-0.22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D4&amp;H$2+0.23</f>
        <v>41-UWSIF-IN Glut 3-0.23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D5&amp;H$2+0.24</f>
        <v>41-UWSIF-IN Glut 3-0.24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D6&amp;H$2+0.25</f>
        <v>41-UWSIF-IN Glut 3-0.25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D7&amp;H$2+0.21</f>
        <v>39-UWSIF-UW Glut 2-0.21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D8&amp;H$2+0.22</f>
        <v>39-UWSIF-UW Glut 2-0.22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D9&amp;H$2+0.21</f>
        <v>47-UWSIF-Alfalfa2-0.21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D10&amp;H$2+0.22</f>
        <v>47-UWSIF-Alfalfa2-0.22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1'!C94+0.001</f>
        <v>6.9000000000000047E-2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7.0000000000000048E-2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7.0000000000000048E-2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7.1000000000000049E-2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7.200000000000005E-2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7.3000000000000051E-2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7.4000000000000052E-2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7.5000000000000053E-2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7.6000000000000054E-2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7.7000000000000055E-2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7.8000000000000055E-2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7.9000000000000056E-2</v>
      </c>
      <c r="D22" s="27"/>
      <c r="E22" s="22"/>
      <c r="G22" s="72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8.0000000000000057E-2</v>
      </c>
      <c r="D23" s="27"/>
      <c r="E23" s="22"/>
      <c r="G23" s="73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8.1000000000000058E-2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8.2000000000000059E-2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8.300000000000006E-2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8.4000000000000061E-2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8.5000000000000062E-2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8.6000000000000063E-2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8.7000000000000063E-2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8.8000000000000064E-2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8.9000000000000065E-2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9.0000000000000066E-2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9.0000000000000066E-2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D35&amp;H$2+0.26</f>
        <v>41-UWSIF-IN Glut 3-0.26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D36&amp;H$2+0.27</f>
        <v>41-UWSIF-IN Glut 3-0.27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D37&amp;H$2+0.23</f>
        <v>39-UWSIF-UW Glut 2-0.23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D38&amp;H$2+0.24</f>
        <v>39-UWSIF-UW Glut 2-0.24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D39&amp;H$2+0.23</f>
        <v>47-UWSIF-Alfalfa2-0.23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D40&amp;H$2+0.24</f>
        <v>47-UWSIF-Alfalfa2-0.24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9.1000000000000067E-2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9.2000000000000068E-2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9.3000000000000069E-2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9.400000000000007E-2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9.500000000000007E-2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9.6000000000000071E-2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9.7000000000000072E-2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9.8000000000000073E-2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9.9000000000000074E-2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0.10000000000000007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0.10100000000000008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0.10200000000000008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0.10300000000000008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0.10400000000000008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0.10500000000000008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0.10600000000000008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0.10700000000000008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0.10800000000000008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0.10900000000000008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0.11000000000000008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0.11000000000000008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0.11100000000000008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0.11200000000000009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0.11300000000000009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D65&amp;H$2+0.28</f>
        <v>41-UWSIF-IN Glut 3-0.28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D66&amp;H$2+0.29</f>
        <v>41-UWSIF-IN Glut 3-0.29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D67&amp;H$2+0.25</f>
        <v>39-UWSIF-UW Glut 2-0.25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D68&amp;H$2+0.26</f>
        <v>39-UWSIF-UW Glut 2-0.26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D69&amp;H$2+0.25</f>
        <v>47-UWSIF-Alfalfa2-0.25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D70&amp;H$2+0.26</f>
        <v>47-UWSIF-Alfalfa2-0.26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0.11400000000000009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0.11500000000000009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0.11600000000000009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0.11700000000000009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0.11800000000000009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0.11900000000000009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0.12000000000000009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0.12100000000000009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0.12200000000000009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0.1230000000000001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0.1240000000000001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0.12500000000000008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0.12600000000000008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0.12700000000000009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0.12800000000000009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0.12900000000000009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0.13000000000000009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0.13100000000000009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0.13200000000000009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0.13300000000000009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0.13400000000000009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0.13500000000000009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0.13600000000000009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0.13600000000000009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D95&amp;H$2+0.211</f>
        <v>41-UWSIF-IN Glut 3-0.211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D96&amp;H$2+0.212</f>
        <v>41-UWSIF-IN Glut 3-0.212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D97&amp;H$2+0.27</f>
        <v>39-UWSIF-UW Glut 2-0.27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D98&amp;H$2+0.28</f>
        <v>39-UWSIF-UW Glut 2-0.28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D99&amp;H$2+0.27</f>
        <v>47-UWSIF-Alfalfa2-0.27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D100&amp;H$2+0.28</f>
        <v>47-UWSIF-Alfalfa2-0.28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disablePrompts="1" count="1">
    <dataValidation type="list" allowBlank="1" showInputMessage="1" showErrorMessage="1" sqref="D9:D10 D99:D100 D39:D40 D69:D70" xr:uid="{4DB0BAF4-241D-40CD-9292-21DD7DEB8411}">
      <formula1>$G$33:$G$44</formula1>
    </dataValidation>
  </dataValidations>
  <hyperlinks>
    <hyperlink ref="I17" r:id="rId1" xr:uid="{EDC67B0D-F399-4193-BC00-CB555E1ECB67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DDCB-21B0-4F6E-8CC9-EC9BE4177A4F}">
  <sheetPr codeName="Sheet13">
    <pageSetUpPr fitToPage="1"/>
  </sheetPr>
  <dimension ref="A1:N100"/>
  <sheetViews>
    <sheetView zoomScaleNormal="100" workbookViewId="0">
      <pane ySplit="1" topLeftCell="A2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D2&amp;H$2+0.31</f>
        <v>41-UWSIF-IN Glut 3-0.31</v>
      </c>
      <c r="D2" s="7" t="s">
        <v>148</v>
      </c>
      <c r="E2" s="8"/>
      <c r="F2" s="14">
        <v>3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D3&amp;H$2+0.32</f>
        <v>41-UWSIF-IN Glut 3-0.32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D4&amp;H$2+0.33</f>
        <v>41-UWSIF-IN Glut 3-0.33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D5&amp;H$2+0.34</f>
        <v>41-UWSIF-IN Glut 3-0.34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D6&amp;H$2+0.35</f>
        <v>41-UWSIF-IN Glut 3-0.35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D7&amp;H$2+0.31</f>
        <v>39-UWSIF-UW Glut 2-0.31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D8&amp;H$2+0.32</f>
        <v>39-UWSIF-UW Glut 2-0.32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D9&amp;H$2+0.31</f>
        <v>47-UWSIF-Alfalfa2-0.31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D10&amp;H$2+0.32</f>
        <v>47-UWSIF-Alfalfa2-0.32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2'!C94+0.001</f>
        <v>0.13700000000000009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0.13800000000000009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0.13800000000000009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0.1390000000000001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0.1400000000000001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0.1410000000000001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0.1420000000000001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0.1430000000000001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0.1440000000000001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0.1450000000000001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0.1460000000000001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0.1470000000000001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0.1480000000000001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0.1490000000000001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0.15000000000000011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0.15100000000000011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0.15200000000000011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0.15300000000000011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0.15400000000000011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0.15500000000000011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0.15600000000000011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0.15700000000000011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0.15800000000000011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0.15800000000000011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D35&amp;H$2+0.36</f>
        <v>41-UWSIF-IN Glut 3-0.36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D36&amp;H$2+0.37</f>
        <v>41-UWSIF-IN Glut 3-0.37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D37&amp;H$2+0.33</f>
        <v>39-UWSIF-UW Glut 2-0.33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D38&amp;H$2+0.34</f>
        <v>39-UWSIF-UW Glut 2-0.34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D39&amp;H$2+0.33</f>
        <v>47-UWSIF-Alfalfa2-0.33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D40&amp;H$2+0.34</f>
        <v>47-UWSIF-Alfalfa2-0.34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0.15900000000000011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0.16000000000000011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0.16100000000000012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0.16200000000000012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0.16300000000000012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0.16400000000000012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0.16500000000000012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0.16600000000000012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0.16700000000000012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0.16800000000000012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0.16900000000000012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0.17000000000000012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0.17100000000000012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0.17200000000000013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0.17300000000000013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0.17400000000000013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0.17500000000000013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0.17600000000000013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0.17700000000000013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0.17800000000000013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0.17800000000000013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0.17900000000000013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0.18000000000000013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0.18100000000000013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D65&amp;H$2+0.38</f>
        <v>41-UWSIF-IN Glut 3-0.38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D66&amp;H$2+0.39</f>
        <v>41-UWSIF-IN Glut 3-0.39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D67&amp;H$2+0.35</f>
        <v>39-UWSIF-UW Glut 2-0.35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D68&amp;H$2+0.36</f>
        <v>39-UWSIF-UW Glut 2-0.36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D69&amp;H$2+0.35</f>
        <v>47-UWSIF-Alfalfa2-0.35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D70&amp;H$2+0.36</f>
        <v>47-UWSIF-Alfalfa2-0.36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0.18200000000000013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0.18300000000000013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0.18400000000000014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0.18500000000000014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0.18600000000000014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0.18700000000000014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0.18800000000000014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0.18900000000000014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0.19000000000000014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0.19100000000000014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0.19200000000000014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0.19300000000000014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0.19400000000000014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0.19500000000000015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0.19600000000000015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0.19700000000000015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0.19800000000000015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0.19900000000000015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0.20000000000000015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0.20100000000000015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0.20200000000000015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0.20300000000000015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0.20400000000000015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0.20400000000000015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D95&amp;H$2+0.311</f>
        <v>41-UWSIF-IN Glut 3-0.311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D96&amp;H$2+0.312</f>
        <v>41-UWSIF-IN Glut 3-0.312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D97&amp;H$2+0.37</f>
        <v>39-UWSIF-UW Glut 2-0.37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D98&amp;H$2+0.38</f>
        <v>39-UWSIF-UW Glut 2-0.38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D99&amp;H$2+0.37</f>
        <v>47-UWSIF-Alfalfa2-0.37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D100&amp;H$2+0.38</f>
        <v>47-UWSIF-Alfalfa2-0.38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B8BF522F-50AF-4486-931E-4AA2A34757FD}">
      <formula1>$G$33:$G$44</formula1>
    </dataValidation>
  </dataValidations>
  <hyperlinks>
    <hyperlink ref="I17" r:id="rId1" xr:uid="{2054EA90-D49E-4B6F-8AA4-404D64A368E1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D554-96A0-4B32-A9E5-BD7EDEC49EC9}">
  <sheetPr codeName="Sheet14">
    <pageSetUpPr fitToPage="1"/>
  </sheetPr>
  <dimension ref="A1:N100"/>
  <sheetViews>
    <sheetView zoomScaleNormal="100" workbookViewId="0">
      <pane ySplit="1" topLeftCell="A5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D2&amp;H$2+0.41</f>
        <v>41-UWSIF-IN Glut 3-0.41</v>
      </c>
      <c r="D2" s="7" t="s">
        <v>148</v>
      </c>
      <c r="E2" s="8"/>
      <c r="F2" s="14">
        <v>4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D3&amp;H$2+0.42</f>
        <v>41-UWSIF-IN Glut 3-0.42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D4&amp;H$2+0.43</f>
        <v>41-UWSIF-IN Glut 3-0.43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D5&amp;H$2+0.54</f>
        <v>41-UWSIF-IN Glut 3-0.54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D6&amp;H$2+0.45</f>
        <v>41-UWSIF-IN Glut 3-0.45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D7&amp;H$2+0.41</f>
        <v>39-UWSIF-UW Glut 2-0.41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D8&amp;H$2+0.42</f>
        <v>39-UWSIF-UW Glut 2-0.42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D9&amp;H$2+0.41</f>
        <v>47-UWSIF-Alfalfa2-0.41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D10&amp;H$2+0.42</f>
        <v>47-UWSIF-Alfalfa2-0.42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3'!C94+0.001</f>
        <v>0.20500000000000015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0.20600000000000016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0.20600000000000016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0.20700000000000016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0.20800000000000016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0.20900000000000016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0.21000000000000016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0.21100000000000016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0.21200000000000016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0.21300000000000016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0.21400000000000016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0.21500000000000016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0.21600000000000016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0.21700000000000016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0.21800000000000017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0.21900000000000017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0.22000000000000017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0.22100000000000017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0.22200000000000017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0.22300000000000017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0.22400000000000017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0.22500000000000017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0.22600000000000017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0.22600000000000017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D35&amp;H$2+0.46</f>
        <v>41-UWSIF-IN Glut 3-0.46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D36&amp;H$2+0.47</f>
        <v>41-UWSIF-IN Glut 3-0.47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D37&amp;H$2+0.43</f>
        <v>39-UWSIF-UW Glut 2-0.43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D38&amp;H$2+0.44</f>
        <v>39-UWSIF-UW Glut 2-0.44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D39&amp;H$2+0.43</f>
        <v>47-UWSIF-Alfalfa2-0.43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D40&amp;H$2+0.44</f>
        <v>47-UWSIF-Alfalfa2-0.44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0.22700000000000017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0.22800000000000017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0.22900000000000018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0.23000000000000018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0.23100000000000018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0.23200000000000018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0.23300000000000018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0.23400000000000018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0.23500000000000018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0.23600000000000018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0.23700000000000018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0.23800000000000018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0.23900000000000018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0.24000000000000019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0.24100000000000019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0.24200000000000019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0.24300000000000019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0.24400000000000019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0.24500000000000019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0.24600000000000019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0.24600000000000019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0.24700000000000019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0.24800000000000019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0.24900000000000019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D65&amp;H$2+0.48</f>
        <v>41-UWSIF-IN Glut 3-0.48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D66&amp;H$2+0.49</f>
        <v>41-UWSIF-IN Glut 3-0.49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D67&amp;H$2+0.45</f>
        <v>39-UWSIF-UW Glut 2-0.45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D68&amp;H$2+0.46</f>
        <v>39-UWSIF-UW Glut 2-0.46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D69&amp;H$2+0.45</f>
        <v>47-UWSIF-Alfalfa2-0.45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D70&amp;H$2+0.46</f>
        <v>47-UWSIF-Alfalfa2-0.46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0.25000000000000017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0.25100000000000017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0.25200000000000017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0.25300000000000017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0.25400000000000017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0.25500000000000017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0.25600000000000017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0.25700000000000017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0.25800000000000017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0.25900000000000017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0.26000000000000018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0.26100000000000018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0.26200000000000018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0.26300000000000018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0.26400000000000018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0.26500000000000018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0.26600000000000018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0.26700000000000018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0.26800000000000018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0.26900000000000018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0.27000000000000018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0.27100000000000019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0.27200000000000019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0.27200000000000019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D95&amp;H$2+0.411</f>
        <v>41-UWSIF-IN Glut 3-0.411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D96&amp;H$2+0.412</f>
        <v>41-UWSIF-IN Glut 3-0.412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D97&amp;H$2+0.47</f>
        <v>39-UWSIF-UW Glut 2-0.47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D98&amp;H$2+0.48</f>
        <v>39-UWSIF-UW Glut 2-0.48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D99&amp;H$2+0.47</f>
        <v>47-UWSIF-Alfalfa2-0.47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D100&amp;H$2+0.48</f>
        <v>47-UWSIF-Alfalfa2-0.48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28E24EF3-C27D-468B-95C7-0EB196085D09}">
      <formula1>$G$33:$G$44</formula1>
    </dataValidation>
  </dataValidations>
  <hyperlinks>
    <hyperlink ref="I17" r:id="rId1" xr:uid="{BB5BC9F0-9673-45F5-8B66-17C81094EE27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89B27-7579-4DB2-84E1-AD11CFA79CE3}">
  <sheetPr codeName="Sheet15">
    <pageSetUpPr fitToPage="1"/>
  </sheetPr>
  <dimension ref="A1:N100"/>
  <sheetViews>
    <sheetView zoomScaleNormal="100" workbookViewId="0">
      <pane ySplit="1" topLeftCell="A5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D2&amp;H$2+0.51</f>
        <v>41-UWSIF-IN Glut 3-0.51</v>
      </c>
      <c r="D2" s="7" t="s">
        <v>148</v>
      </c>
      <c r="E2" s="8"/>
      <c r="F2" s="14">
        <v>5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D3&amp;H$2+0.52</f>
        <v>41-UWSIF-IN Glut 3-0.52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D4&amp;H$2+0.53</f>
        <v>41-UWSIF-IN Glut 3-0.53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D5&amp;H$2+0.54</f>
        <v>41-UWSIF-IN Glut 3-0.54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D6&amp;H$2+0.55</f>
        <v>41-UWSIF-IN Glut 3-0.55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D7&amp;H$2+0.51</f>
        <v>39-UWSIF-UW Glut 2-0.51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D8&amp;H$2+0.52</f>
        <v>39-UWSIF-UW Glut 2-0.52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D9&amp;H$2+0.51</f>
        <v>47-UWSIF-Alfalfa2-0.51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D10&amp;H$2+0.52</f>
        <v>47-UWSIF-Alfalfa2-0.52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4'!C94+0.001</f>
        <v>0.27300000000000019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0.27400000000000019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0.27400000000000019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0.27500000000000019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0.27600000000000019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0.27700000000000019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0.27800000000000019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0.27900000000000019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0.28000000000000019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0.28100000000000019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0.28200000000000019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0.2830000000000002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0.2840000000000002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0.2850000000000002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0.2860000000000002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0.2870000000000002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0.2880000000000002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0.2890000000000002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0.2900000000000002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0.2910000000000002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0.2920000000000002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0.2930000000000002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0.29400000000000021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0.29400000000000021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D35&amp;H$2+0.56</f>
        <v>41-UWSIF-IN Glut 3-0.56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D36&amp;H$2+0.57</f>
        <v>41-UWSIF-IN Glut 3-0.57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D37&amp;H$2+0.53</f>
        <v>39-UWSIF-UW Glut 2-0.53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D38&amp;H$2+0.54</f>
        <v>39-UWSIF-UW Glut 2-0.54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D39&amp;H$2+0.53</f>
        <v>47-UWSIF-Alfalfa2-0.53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D40&amp;H$2+0.54</f>
        <v>47-UWSIF-Alfalfa2-0.54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0.29500000000000021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0.29600000000000021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0.29700000000000021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0.29800000000000021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0.29900000000000021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0.30000000000000021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0.30100000000000021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0.30200000000000021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0.30300000000000021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0.30400000000000021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0.30500000000000022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0.30600000000000022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0.30700000000000022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0.30800000000000022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0.30900000000000022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0.31000000000000022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0.31100000000000022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0.31200000000000022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0.31300000000000022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0.31400000000000022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0.31400000000000022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0.31500000000000022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0.31600000000000023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0.31700000000000023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D65&amp;H$2+0.58</f>
        <v>41-UWSIF-IN Glut 3-0.58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D66&amp;H$2+0.59</f>
        <v>41-UWSIF-IN Glut 3-0.59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D67&amp;H$2+0.55</f>
        <v>39-UWSIF-UW Glut 2-0.55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D68&amp;H$2+0.56</f>
        <v>39-UWSIF-UW Glut 2-0.56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D69&amp;H$2+0.55</f>
        <v>47-UWSIF-Alfalfa2-0.55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D70&amp;H$2+0.56</f>
        <v>47-UWSIF-Alfalfa2-0.56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0.31800000000000023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0.31900000000000023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0.32000000000000023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0.32100000000000023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0.32200000000000023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0.32300000000000023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0.32400000000000023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0.32500000000000023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0.32600000000000023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0.32700000000000023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0.32800000000000024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0.32900000000000024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0.33000000000000024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0.33100000000000024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0.33200000000000024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0.33300000000000024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0.33400000000000024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0.33500000000000024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0.33600000000000024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0.33700000000000024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0.33800000000000024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0.33900000000000025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0.34000000000000025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0.34000000000000025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D95&amp;H$2+0.511</f>
        <v>41-UWSIF-IN Glut 3-0.511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D96&amp;H$2+0.512</f>
        <v>41-UWSIF-IN Glut 3-0.512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D97&amp;H$2+0.57</f>
        <v>39-UWSIF-UW Glut 2-0.57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D98&amp;H$2+0.58</f>
        <v>39-UWSIF-UW Glut 2-0.58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D99&amp;H$2+0.57</f>
        <v>47-UWSIF-Alfalfa2-0.57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D100&amp;H$2+0.58</f>
        <v>47-UWSIF-Alfalfa2-0.58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28E13EE1-C6D4-48A5-948A-CF1D1CE496B9}">
      <formula1>$G$33:$G$44</formula1>
    </dataValidation>
  </dataValidations>
  <hyperlinks>
    <hyperlink ref="I17" r:id="rId1" xr:uid="{34DA107E-5D01-4C58-8047-0A64BE13999B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2582-6F4E-4DBF-B633-99316C269166}">
  <sheetPr codeName="Sheet16">
    <pageSetUpPr fitToPage="1"/>
  </sheetPr>
  <dimension ref="A1:N100"/>
  <sheetViews>
    <sheetView zoomScaleNormal="100" workbookViewId="0">
      <pane ySplit="1" topLeftCell="A2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D2&amp;H$2+0.61</f>
        <v>41-UWSIF-IN Glut 3-0.61</v>
      </c>
      <c r="D2" s="7" t="s">
        <v>148</v>
      </c>
      <c r="E2" s="8"/>
      <c r="F2" s="14">
        <v>6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D3&amp;H$2+0.62</f>
        <v>41-UWSIF-IN Glut 3-0.62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D4&amp;H$2+0.63</f>
        <v>41-UWSIF-IN Glut 3-0.63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D5&amp;H$2+0.64</f>
        <v>41-UWSIF-IN Glut 3-0.64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D6&amp;H$2+0.65</f>
        <v>41-UWSIF-IN Glut 3-0.65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D7&amp;H$2+0.61</f>
        <v>39-UWSIF-UW Glut 2-0.61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D8&amp;H$2+0.62</f>
        <v>39-UWSIF-UW Glut 2-0.62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D9&amp;H$2+0.61</f>
        <v>47-UWSIF-Alfalfa2-0.61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D10&amp;H$2+0.62</f>
        <v>47-UWSIF-Alfalfa2-0.62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5'!C94+0.001</f>
        <v>0.34100000000000025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0.34200000000000025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0.34200000000000025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0.34300000000000025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0.34400000000000025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0.34500000000000025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0.34600000000000025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0.34700000000000025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0.34800000000000025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0.34900000000000025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0.35000000000000026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0.35100000000000026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0.35200000000000026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0.35300000000000026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0.35400000000000026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0.35500000000000026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0.35600000000000026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0.35700000000000026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0.35800000000000026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0.35900000000000026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0.36000000000000026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0.36100000000000027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0.36200000000000027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0.36200000000000027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D35&amp;H$2+0.66</f>
        <v>41-UWSIF-IN Glut 3-0.66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D36&amp;H$2+0.67</f>
        <v>41-UWSIF-IN Glut 3-0.67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D37&amp;H$2+0.63</f>
        <v>39-UWSIF-UW Glut 2-0.63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D38&amp;H$2+0.64</f>
        <v>39-UWSIF-UW Glut 2-0.64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D39&amp;H$2+0.63</f>
        <v>47-UWSIF-Alfalfa2-0.63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D40&amp;H$2+0.64</f>
        <v>47-UWSIF-Alfalfa2-0.64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0.36300000000000027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0.36400000000000027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0.36500000000000027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0.36600000000000027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0.36700000000000027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0.36800000000000027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0.36900000000000027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0.37000000000000027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0.37100000000000027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0.37200000000000027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0.37300000000000028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0.37400000000000028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0.37500000000000028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0.37600000000000028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0.37700000000000028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0.37800000000000028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0.37900000000000028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0.38000000000000028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0.38100000000000028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0.38200000000000028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0.38200000000000028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0.38300000000000028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0.38400000000000029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0.38500000000000029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D65&amp;H$2+0.68</f>
        <v>41-UWSIF-IN Glut 3-0.68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D66&amp;H$2+0.69</f>
        <v>41-UWSIF-IN Glut 3-0.69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D67&amp;H$2+0.65</f>
        <v>39-UWSIF-UW Glut 2-0.65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D68&amp;H$2+0.66</f>
        <v>39-UWSIF-UW Glut 2-0.66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D69&amp;H$2+0.65</f>
        <v>47-UWSIF-Alfalfa2-0.65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D70&amp;H$2+0.66</f>
        <v>47-UWSIF-Alfalfa2-0.66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0.38600000000000029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0.38700000000000029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0.38800000000000029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0.38900000000000029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0.39000000000000029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0.39100000000000029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0.39200000000000029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0.39300000000000029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0.39400000000000029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0.3950000000000003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0.3960000000000003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0.3970000000000003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0.3980000000000003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0.3990000000000003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0.4000000000000003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0.4010000000000003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0.4020000000000003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0.4030000000000003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0.4040000000000003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0.4050000000000003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0.40600000000000031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0.40700000000000031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0.40800000000000031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0.40800000000000031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D95&amp;H$2+0.611</f>
        <v>41-UWSIF-IN Glut 3-0.611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D96&amp;H$2+0.612</f>
        <v>41-UWSIF-IN Glut 3-0.612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D97&amp;H$2+0.67</f>
        <v>39-UWSIF-UW Glut 2-0.67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D98&amp;H$2+0.68</f>
        <v>39-UWSIF-UW Glut 2-0.68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D99&amp;H$2+0.67</f>
        <v>47-UWSIF-Alfalfa2-0.67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D100&amp;H$2+0.68</f>
        <v>47-UWSIF-Alfalfa2-0.68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771D1DAA-3A13-4927-A6B2-2B773F9B9785}">
      <formula1>$G$33:$G$44</formula1>
    </dataValidation>
  </dataValidations>
  <hyperlinks>
    <hyperlink ref="I17" r:id="rId1" xr:uid="{CE504E49-ED6C-4BC1-94D3-B917D1CE2C8B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F5E-8A4D-453C-AEB2-6DC709715AB5}">
  <sheetPr codeName="Sheet17">
    <pageSetUpPr fitToPage="1"/>
  </sheetPr>
  <dimension ref="A1:N100"/>
  <sheetViews>
    <sheetView zoomScaleNormal="100" workbookViewId="0">
      <pane ySplit="1" topLeftCell="A68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D2&amp;H$2+0.71</f>
        <v>41-UWSIF-IN Glut 3-0.71</v>
      </c>
      <c r="D2" s="7" t="s">
        <v>148</v>
      </c>
      <c r="E2" s="8"/>
      <c r="F2" s="14">
        <v>7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D3&amp;H$2+0.72</f>
        <v>41-UWSIF-IN Glut 3-0.72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D4&amp;H$2+0.73</f>
        <v>41-UWSIF-IN Glut 3-0.73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D5&amp;H$2+0.74</f>
        <v>41-UWSIF-IN Glut 3-0.74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D6&amp;H$2+0.75</f>
        <v>41-UWSIF-IN Glut 3-0.75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D7&amp;H$2+0.71</f>
        <v>39-UWSIF-UW Glut 2-0.71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D8&amp;H$2+0.72</f>
        <v>39-UWSIF-UW Glut 2-0.72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D9&amp;H$2+0.71</f>
        <v>47-UWSIF-Alfalfa2-0.71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D10&amp;H$2+0.72</f>
        <v>47-UWSIF-Alfalfa2-0.72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6'!C94+0.001</f>
        <v>0.40900000000000031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0.41000000000000031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0.41000000000000031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0.41100000000000031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0.41200000000000031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0.41300000000000031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0.41400000000000031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0.41500000000000031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0.41600000000000031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0.41700000000000031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0.41800000000000032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0.41900000000000032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0.42000000000000032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0.42100000000000032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0.42200000000000032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0.42300000000000032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0.42400000000000032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0.42500000000000032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0.42600000000000032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0.42700000000000032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0.42800000000000032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0.42900000000000033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0.43000000000000033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0.43000000000000033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D35&amp;H$2+0.76</f>
        <v>41-UWSIF-IN Glut 3-0.76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D36&amp;H$2+0.77</f>
        <v>41-UWSIF-IN Glut 3-0.77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D37&amp;H$2+0.73</f>
        <v>39-UWSIF-UW Glut 2-0.73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D38&amp;H$2+0.74</f>
        <v>39-UWSIF-UW Glut 2-0.74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D39&amp;H$2+0.73</f>
        <v>47-UWSIF-Alfalfa2-0.73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D40&amp;H$2+0.74</f>
        <v>47-UWSIF-Alfalfa2-0.74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0.43100000000000033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0.43200000000000033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0.43300000000000033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0.43400000000000033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0.43500000000000033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0.43600000000000033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0.43700000000000033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0.43800000000000033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0.43900000000000033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0.44000000000000034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0.44100000000000034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0.44200000000000034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0.44300000000000034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0.44400000000000034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0.44500000000000034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0.44600000000000034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0.44700000000000034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0.44800000000000034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0.44900000000000034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0.45000000000000034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0.45000000000000034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0.45100000000000035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0.45200000000000035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0.45300000000000035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D65&amp;H$2+0.78</f>
        <v>41-UWSIF-IN Glut 3-0.78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D66&amp;H$2+0.79</f>
        <v>41-UWSIF-IN Glut 3-0.79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D67&amp;H$2+0.75</f>
        <v>39-UWSIF-UW Glut 2-0.75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D68&amp;H$2+0.76</f>
        <v>39-UWSIF-UW Glut 2-0.76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D69&amp;H$2+0.75</f>
        <v>47-UWSIF-Alfalfa2-0.75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D70&amp;H$2+0.76</f>
        <v>47-UWSIF-Alfalfa2-0.76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0.45400000000000035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0.45500000000000035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0.45600000000000035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0.45700000000000035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0.45800000000000035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0.45900000000000035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0.46000000000000035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0.46100000000000035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0.46200000000000035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0.46300000000000036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0.46400000000000036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0.46500000000000036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0.46600000000000036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0.46700000000000036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0.46800000000000036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0.46900000000000036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0.47000000000000036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0.47100000000000036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0.47200000000000036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0.47300000000000036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0.47400000000000037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0.47500000000000037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0.47600000000000037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0.47600000000000037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D95&amp;H$2+0.711</f>
        <v>41-UWSIF-IN Glut 3-0.711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D96&amp;H$2+0.712</f>
        <v>41-UWSIF-IN Glut 3-0.712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D97&amp;H$2+0.77</f>
        <v>39-UWSIF-UW Glut 2-0.77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D98&amp;H$2+0.78</f>
        <v>39-UWSIF-UW Glut 2-0.78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D99&amp;H$2+0.77</f>
        <v>47-UWSIF-Alfalfa2-0.77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D100&amp;H$2+0.78</f>
        <v>47-UWSIF-Alfalfa2-0.78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count="1">
    <dataValidation type="list" allowBlank="1" showInputMessage="1" showErrorMessage="1" sqref="D9:D10 D99:D100 D39:D40 D69:D70" xr:uid="{34DEF0BD-FD2D-4343-92F2-95F43955E9D7}">
      <formula1>$G$33:$G$44</formula1>
    </dataValidation>
  </dataValidations>
  <hyperlinks>
    <hyperlink ref="I17" r:id="rId1" xr:uid="{7D44C545-7EFF-49B8-A5F1-1B24ED121B8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FC39-F23D-40BE-B36F-BCBB87C81135}">
  <sheetPr codeName="Sheet18">
    <pageSetUpPr fitToPage="1"/>
  </sheetPr>
  <dimension ref="A1:N100"/>
  <sheetViews>
    <sheetView zoomScaleNormal="100" workbookViewId="0">
      <pane ySplit="1" topLeftCell="A68" activePane="bottomLeft" state="frozen"/>
      <selection activeCell="J23" sqref="J23:O23"/>
      <selection pane="bottomLeft" activeCell="J23" sqref="J23:O23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6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1" width="27" style="2" customWidth="1"/>
    <col min="12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D2&amp;H$2+0.81</f>
        <v>41-UWSIF-IN Glut 3-0.81</v>
      </c>
      <c r="D2" s="7" t="s">
        <v>148</v>
      </c>
      <c r="E2" s="8"/>
      <c r="F2" s="14">
        <v>8</v>
      </c>
      <c r="G2" s="15">
        <f>'Tray 1'!H2</f>
        <v>0</v>
      </c>
      <c r="H2" s="8">
        <f>'Tray 1'!I2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D3&amp;H$2+0.82</f>
        <v>41-UWSIF-IN Glut 3-0.82</v>
      </c>
      <c r="D3" s="7" t="s">
        <v>148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D4&amp;H$2+0.83</f>
        <v>41-UWSIF-IN Glut 3-0.83</v>
      </c>
      <c r="D4" s="7" t="s">
        <v>148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D5&amp;H$2+0.84</f>
        <v>41-UWSIF-IN Glut 3-0.84</v>
      </c>
      <c r="D5" s="7" t="s">
        <v>148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D6&amp;H$2+0.85</f>
        <v>41-UWSIF-IN Glut 3-0.85</v>
      </c>
      <c r="D6" s="7" t="s">
        <v>148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D7&amp;H$2+0.81</f>
        <v>39-UWSIF-UW Glut 2-0.81</v>
      </c>
      <c r="D7" s="7" t="s">
        <v>118</v>
      </c>
      <c r="E7" s="8"/>
      <c r="G7" s="17" t="s">
        <v>145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D8&amp;H$2+0.81</f>
        <v>39-UWSIF-UW Glut 2-0.81</v>
      </c>
      <c r="D8" s="7" t="s">
        <v>118</v>
      </c>
      <c r="E8" s="8"/>
      <c r="G8" s="63" t="s">
        <v>149</v>
      </c>
      <c r="H8" s="64"/>
    </row>
    <row r="9" spans="1:8" ht="13" customHeight="1" x14ac:dyDescent="0.25">
      <c r="A9" s="1">
        <v>8</v>
      </c>
      <c r="B9" s="1" t="s">
        <v>15</v>
      </c>
      <c r="C9" s="9" t="str">
        <f>D9&amp;H$2+0.81</f>
        <v>47-UWSIF-Alfalfa2-0.81</v>
      </c>
      <c r="D9" s="7" t="s">
        <v>122</v>
      </c>
      <c r="E9" s="8"/>
      <c r="G9" s="65"/>
      <c r="H9" s="66"/>
    </row>
    <row r="10" spans="1:8" ht="13" customHeight="1" x14ac:dyDescent="0.25">
      <c r="A10" s="1">
        <v>9</v>
      </c>
      <c r="B10" s="1" t="s">
        <v>16</v>
      </c>
      <c r="C10" s="9" t="str">
        <f>D10&amp;H$2+0.82</f>
        <v>47-UWSIF-Alfalfa2-0.82</v>
      </c>
      <c r="D10" s="7" t="s">
        <v>122</v>
      </c>
      <c r="E10" s="8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7'!C94+0.001</f>
        <v>0.47700000000000037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0.47800000000000037</v>
      </c>
      <c r="D12" s="21"/>
      <c r="E12" s="22"/>
      <c r="G12" s="25" t="s">
        <v>123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0.47800000000000037</v>
      </c>
      <c r="D13" s="27" t="s">
        <v>110</v>
      </c>
      <c r="E13" s="22"/>
      <c r="G13" s="25" t="s">
        <v>124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0.47900000000000037</v>
      </c>
      <c r="D14" s="27"/>
      <c r="E14" s="22"/>
      <c r="G14" s="25" t="s">
        <v>125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0.48000000000000037</v>
      </c>
      <c r="D15" s="27"/>
      <c r="E15" s="22"/>
      <c r="G15" s="28" t="s">
        <v>150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0.48100000000000037</v>
      </c>
      <c r="D16" s="27"/>
      <c r="E16" s="22"/>
      <c r="G16" s="28" t="s">
        <v>126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0.48200000000000037</v>
      </c>
      <c r="D17" s="27"/>
      <c r="E17" s="22"/>
      <c r="G17" s="67" t="s">
        <v>146</v>
      </c>
      <c r="H17" s="70"/>
      <c r="I17" s="29" t="s">
        <v>132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0.48300000000000037</v>
      </c>
      <c r="D18" s="27"/>
      <c r="E18" s="22"/>
      <c r="G18" s="68"/>
      <c r="H18" s="71"/>
    </row>
    <row r="19" spans="1:14" ht="13" customHeight="1" x14ac:dyDescent="0.25">
      <c r="A19" s="1">
        <v>18</v>
      </c>
      <c r="B19" s="1" t="s">
        <v>25</v>
      </c>
      <c r="C19" s="20">
        <f t="shared" si="0"/>
        <v>0.48400000000000037</v>
      </c>
      <c r="D19" s="27"/>
      <c r="E19" s="22"/>
      <c r="G19" s="67" t="s">
        <v>127</v>
      </c>
      <c r="H19" s="70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0.48500000000000038</v>
      </c>
      <c r="D20" s="27"/>
      <c r="E20" s="22"/>
      <c r="G20" s="68"/>
      <c r="H20" s="71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0.48600000000000038</v>
      </c>
      <c r="D21" s="27"/>
      <c r="E21" s="22"/>
      <c r="G21" s="25" t="s">
        <v>128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0.48700000000000038</v>
      </c>
      <c r="D22" s="27"/>
      <c r="E22" s="22"/>
      <c r="G22" s="67" t="s">
        <v>129</v>
      </c>
      <c r="H22" s="70"/>
      <c r="I22" s="2" t="s">
        <v>130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0.48800000000000038</v>
      </c>
      <c r="D23" s="27"/>
      <c r="E23" s="22"/>
      <c r="G23" s="69"/>
      <c r="H23" s="71"/>
      <c r="I23" s="61" t="s">
        <v>131</v>
      </c>
      <c r="J23" s="62"/>
      <c r="K23" s="62"/>
      <c r="L23" s="62"/>
      <c r="M23" s="62"/>
      <c r="N23" s="62"/>
    </row>
    <row r="24" spans="1:14" ht="13" customHeight="1" x14ac:dyDescent="0.25">
      <c r="A24" s="1">
        <v>23</v>
      </c>
      <c r="B24" s="1" t="s">
        <v>30</v>
      </c>
      <c r="C24" s="20">
        <f t="shared" si="0"/>
        <v>0.48900000000000038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0.49000000000000038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0.49100000000000038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0.49200000000000038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0.49300000000000038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0.49400000000000038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0.49500000000000038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0.49600000000000039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0.49700000000000039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0.49800000000000039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0.49800000000000039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9" t="str">
        <f>D35&amp;H$2+0.86</f>
        <v>41-UWSIF-IN Glut 3-0.86</v>
      </c>
      <c r="D35" s="7" t="s">
        <v>148</v>
      </c>
      <c r="E35" s="8"/>
      <c r="G35" s="35" t="s">
        <v>122</v>
      </c>
    </row>
    <row r="36" spans="1:13" ht="13" customHeight="1" x14ac:dyDescent="0.25">
      <c r="A36" s="1">
        <v>35</v>
      </c>
      <c r="B36" s="1" t="s">
        <v>42</v>
      </c>
      <c r="C36" s="9" t="str">
        <f>D36&amp;H$2+0.87</f>
        <v>41-UWSIF-IN Glut 3-0.87</v>
      </c>
      <c r="D36" s="7" t="s">
        <v>148</v>
      </c>
      <c r="E36" s="8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D37&amp;H$2+0.83</f>
        <v>39-UWSIF-UW Glut 2-0.83</v>
      </c>
      <c r="D37" s="7" t="s">
        <v>118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D38&amp;H$2+0.84</f>
        <v>39-UWSIF-UW Glut 2-0.84</v>
      </c>
      <c r="D38" s="7" t="s">
        <v>118</v>
      </c>
      <c r="E38" s="8"/>
      <c r="G38" s="37" t="s">
        <v>120</v>
      </c>
    </row>
    <row r="39" spans="1:13" ht="13" customHeight="1" x14ac:dyDescent="0.25">
      <c r="A39" s="1">
        <v>38</v>
      </c>
      <c r="B39" s="1" t="s">
        <v>45</v>
      </c>
      <c r="C39" s="9" t="str">
        <f>D39&amp;H$2+0.83</f>
        <v>47-UWSIF-Alfalfa2-0.83</v>
      </c>
      <c r="D39" s="7" t="s">
        <v>122</v>
      </c>
      <c r="E39" s="8"/>
      <c r="G39" s="37" t="s">
        <v>119</v>
      </c>
    </row>
    <row r="40" spans="1:13" ht="13" customHeight="1" x14ac:dyDescent="0.25">
      <c r="A40" s="1">
        <v>39</v>
      </c>
      <c r="B40" s="1" t="s">
        <v>46</v>
      </c>
      <c r="C40" s="9" t="str">
        <f>D40&amp;H$2+0.84</f>
        <v>47-UWSIF-Alfalfa2-0.84</v>
      </c>
      <c r="D40" s="7" t="s">
        <v>122</v>
      </c>
      <c r="E40" s="8"/>
      <c r="G40" s="37" t="s">
        <v>121</v>
      </c>
    </row>
    <row r="41" spans="1:13" ht="13" customHeight="1" x14ac:dyDescent="0.25">
      <c r="A41" s="1">
        <v>40</v>
      </c>
      <c r="B41" s="1" t="s">
        <v>47</v>
      </c>
      <c r="C41" s="20">
        <f>C34+0.001</f>
        <v>0.49900000000000039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0.50000000000000033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4" si="1">C42+0.001</f>
        <v>0.50100000000000033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1"/>
        <v>0.50200000000000033</v>
      </c>
      <c r="D44" s="21"/>
      <c r="E44" s="22"/>
      <c r="G44" s="38" t="s">
        <v>147</v>
      </c>
      <c r="H44" s="39" t="s">
        <v>133</v>
      </c>
      <c r="I44" s="39" t="s">
        <v>134</v>
      </c>
      <c r="J44" s="40" t="s">
        <v>135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1"/>
        <v>0.50300000000000034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1"/>
        <v>0.50400000000000034</v>
      </c>
      <c r="D46" s="21"/>
      <c r="E46" s="22"/>
      <c r="G46" s="44"/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1"/>
        <v>0.50500000000000034</v>
      </c>
      <c r="D47" s="21"/>
      <c r="E47" s="22"/>
      <c r="G47" s="48" t="s">
        <v>136</v>
      </c>
      <c r="H47" s="49"/>
      <c r="I47" s="50"/>
      <c r="J47" s="51"/>
    </row>
    <row r="48" spans="1:13" ht="13" customHeight="1" x14ac:dyDescent="0.25">
      <c r="A48" s="1">
        <v>47</v>
      </c>
      <c r="B48" s="1" t="s">
        <v>54</v>
      </c>
      <c r="C48" s="20">
        <f t="shared" si="1"/>
        <v>0.50600000000000034</v>
      </c>
      <c r="D48" s="21"/>
      <c r="E48" s="22"/>
      <c r="G48" s="48" t="s">
        <v>137</v>
      </c>
      <c r="H48" s="49"/>
      <c r="I48" s="50"/>
      <c r="J48" s="51"/>
    </row>
    <row r="49" spans="1:10" ht="13" customHeight="1" x14ac:dyDescent="0.25">
      <c r="A49" s="1">
        <v>48</v>
      </c>
      <c r="B49" s="1" t="s">
        <v>55</v>
      </c>
      <c r="C49" s="20">
        <f t="shared" si="1"/>
        <v>0.50700000000000034</v>
      </c>
      <c r="D49" s="21"/>
      <c r="E49" s="22"/>
      <c r="G49" s="48" t="s">
        <v>138</v>
      </c>
      <c r="H49" s="49"/>
      <c r="I49" s="50"/>
      <c r="J49" s="51"/>
    </row>
    <row r="50" spans="1:10" ht="13" customHeight="1" x14ac:dyDescent="0.25">
      <c r="A50" s="1">
        <v>49</v>
      </c>
      <c r="B50" s="1" t="s">
        <v>56</v>
      </c>
      <c r="C50" s="20">
        <f t="shared" si="1"/>
        <v>0.50800000000000034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1"/>
        <v>0.50900000000000034</v>
      </c>
      <c r="D51" s="21"/>
      <c r="E51" s="22"/>
      <c r="G51" s="48" t="s">
        <v>140</v>
      </c>
      <c r="H51" s="49"/>
      <c r="I51" s="50"/>
      <c r="J51" s="51"/>
    </row>
    <row r="52" spans="1:10" ht="13" customHeight="1" x14ac:dyDescent="0.25">
      <c r="A52" s="1">
        <v>51</v>
      </c>
      <c r="B52" s="1" t="s">
        <v>58</v>
      </c>
      <c r="C52" s="20">
        <f t="shared" si="1"/>
        <v>0.51000000000000034</v>
      </c>
      <c r="D52" s="21"/>
      <c r="E52" s="22"/>
      <c r="G52" s="48" t="s">
        <v>141</v>
      </c>
      <c r="H52" s="49"/>
      <c r="I52" s="50"/>
      <c r="J52" s="51"/>
    </row>
    <row r="53" spans="1:10" ht="13" customHeight="1" thickBot="1" x14ac:dyDescent="0.3">
      <c r="A53" s="1">
        <v>52</v>
      </c>
      <c r="B53" s="1" t="s">
        <v>59</v>
      </c>
      <c r="C53" s="20">
        <f t="shared" si="1"/>
        <v>0.51100000000000034</v>
      </c>
      <c r="D53" s="21"/>
      <c r="E53" s="22"/>
      <c r="G53" s="48" t="s">
        <v>142</v>
      </c>
      <c r="H53" s="53"/>
      <c r="I53" s="54"/>
      <c r="J53" s="55"/>
    </row>
    <row r="54" spans="1:10" ht="13" customHeight="1" x14ac:dyDescent="0.25">
      <c r="A54" s="1">
        <v>53</v>
      </c>
      <c r="B54" s="1" t="s">
        <v>60</v>
      </c>
      <c r="C54" s="20">
        <f t="shared" si="1"/>
        <v>0.51200000000000034</v>
      </c>
      <c r="D54" s="21"/>
      <c r="E54" s="22"/>
      <c r="G54" s="48"/>
    </row>
    <row r="55" spans="1:10" ht="13" customHeight="1" x14ac:dyDescent="0.25">
      <c r="A55" s="1">
        <v>54</v>
      </c>
      <c r="B55" s="1" t="s">
        <v>61</v>
      </c>
      <c r="C55" s="20">
        <f t="shared" si="1"/>
        <v>0.51300000000000034</v>
      </c>
      <c r="D55" s="21"/>
      <c r="E55" s="22"/>
      <c r="G55" s="48" t="s">
        <v>143</v>
      </c>
    </row>
    <row r="56" spans="1:10" ht="13" customHeight="1" thickBot="1" x14ac:dyDescent="0.3">
      <c r="A56" s="1">
        <v>55</v>
      </c>
      <c r="B56" s="1" t="s">
        <v>62</v>
      </c>
      <c r="C56" s="20">
        <f t="shared" si="1"/>
        <v>0.51400000000000035</v>
      </c>
      <c r="D56" s="21"/>
      <c r="E56" s="22"/>
      <c r="G56" s="52" t="s">
        <v>144</v>
      </c>
    </row>
    <row r="57" spans="1:10" ht="13" customHeight="1" x14ac:dyDescent="0.25">
      <c r="A57" s="1">
        <v>56</v>
      </c>
      <c r="B57" s="1" t="s">
        <v>63</v>
      </c>
      <c r="C57" s="20">
        <f t="shared" si="1"/>
        <v>0.51500000000000035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1"/>
        <v>0.51600000000000035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1"/>
        <v>0.51700000000000035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1"/>
        <v>0.51800000000000035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0.51800000000000035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1"/>
        <v>0.51900000000000035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1"/>
        <v>0.52000000000000035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1"/>
        <v>0.52100000000000035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9" t="str">
        <f>D65&amp;H$2+0.88</f>
        <v>41-UWSIF-IN Glut 3-0.88</v>
      </c>
      <c r="D65" s="7" t="s">
        <v>148</v>
      </c>
      <c r="E65" s="8"/>
    </row>
    <row r="66" spans="1:5" ht="13" customHeight="1" x14ac:dyDescent="0.25">
      <c r="A66" s="1">
        <v>65</v>
      </c>
      <c r="B66" s="1" t="s">
        <v>72</v>
      </c>
      <c r="C66" s="9" t="str">
        <f>D66&amp;H$2+0.89</f>
        <v>41-UWSIF-IN Glut 3-0.89</v>
      </c>
      <c r="D66" s="7" t="s">
        <v>148</v>
      </c>
      <c r="E66" s="8"/>
    </row>
    <row r="67" spans="1:5" ht="13" customHeight="1" x14ac:dyDescent="0.25">
      <c r="A67" s="1">
        <v>66</v>
      </c>
      <c r="B67" s="1" t="s">
        <v>73</v>
      </c>
      <c r="C67" s="9" t="str">
        <f>D67&amp;H$2+0.85</f>
        <v>39-UWSIF-UW Glut 2-0.85</v>
      </c>
      <c r="D67" s="7" t="s">
        <v>118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D68&amp;H$2+0.86</f>
        <v>39-UWSIF-UW Glut 2-0.86</v>
      </c>
      <c r="D68" s="7" t="s">
        <v>118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D69&amp;H$2+0.85</f>
        <v>47-UWSIF-Alfalfa2-0.85</v>
      </c>
      <c r="D69" s="7" t="s">
        <v>122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D70&amp;H$2+0.86</f>
        <v>47-UWSIF-Alfalfa2-0.86</v>
      </c>
      <c r="D70" s="7" t="s">
        <v>122</v>
      </c>
      <c r="E70" s="8"/>
    </row>
    <row r="71" spans="1:5" ht="13" customHeight="1" x14ac:dyDescent="0.25">
      <c r="A71" s="1">
        <v>70</v>
      </c>
      <c r="B71" s="1" t="s">
        <v>77</v>
      </c>
      <c r="C71" s="20">
        <f>C64+0.001</f>
        <v>0.52200000000000035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0.52300000000000035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2">C72+0.001</f>
        <v>0.52400000000000035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2"/>
        <v>0.52500000000000036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2"/>
        <v>0.52600000000000036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2"/>
        <v>0.52700000000000036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2"/>
        <v>0.52800000000000036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2"/>
        <v>0.52900000000000036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2"/>
        <v>0.53000000000000036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2"/>
        <v>0.53100000000000036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2"/>
        <v>0.53200000000000036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2"/>
        <v>0.53300000000000036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2"/>
        <v>0.53400000000000036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2"/>
        <v>0.53500000000000036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2"/>
        <v>0.53600000000000037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2"/>
        <v>0.53700000000000037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2"/>
        <v>0.53800000000000037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2"/>
        <v>0.53900000000000037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2"/>
        <v>0.54000000000000037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2"/>
        <v>0.54100000000000037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2"/>
        <v>0.54200000000000037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2"/>
        <v>0.54300000000000037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2"/>
        <v>0.54400000000000037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0.54400000000000037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57" t="str">
        <f>D95&amp;H$2+0.811</f>
        <v>41-UWSIF-IN Glut 3-0.811</v>
      </c>
      <c r="D95" s="7" t="s">
        <v>148</v>
      </c>
      <c r="E95" s="8"/>
    </row>
    <row r="96" spans="1:5" ht="13" customHeight="1" x14ac:dyDescent="0.25">
      <c r="A96" s="1">
        <v>95</v>
      </c>
      <c r="B96" s="1" t="s">
        <v>102</v>
      </c>
      <c r="C96" s="9" t="str">
        <f>D96&amp;H$2+0.812</f>
        <v>41-UWSIF-IN Glut 3-0.812</v>
      </c>
      <c r="D96" s="7" t="s">
        <v>148</v>
      </c>
      <c r="E96" s="8"/>
    </row>
    <row r="97" spans="1:5" ht="13" customHeight="1" x14ac:dyDescent="0.25">
      <c r="A97" s="1">
        <v>96</v>
      </c>
      <c r="B97" s="1" t="s">
        <v>103</v>
      </c>
      <c r="C97" s="9" t="str">
        <f>D97&amp;H$2+0.87</f>
        <v>39-UWSIF-UW Glut 2-0.87</v>
      </c>
      <c r="D97" s="7" t="s">
        <v>118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D98&amp;H$2+0.88</f>
        <v>39-UWSIF-UW Glut 2-0.88</v>
      </c>
      <c r="D98" s="7" t="s">
        <v>118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D99&amp;H$2+0.87</f>
        <v>47-UWSIF-Alfalfa2-0.87</v>
      </c>
      <c r="D99" s="7" t="s">
        <v>122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D100&amp;H$2+0.88</f>
        <v>47-UWSIF-Alfalfa2-0.88</v>
      </c>
      <c r="D100" s="7" t="s">
        <v>122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dataValidations disablePrompts="1" count="1">
    <dataValidation type="list" allowBlank="1" showInputMessage="1" showErrorMessage="1" sqref="D9:D10 D99:D100 D39:D40 D69:D70" xr:uid="{F13CE3FA-123E-4345-94E6-B26E2C454251}">
      <formula1>$G$33:$G$44</formula1>
    </dataValidation>
  </dataValidations>
  <hyperlinks>
    <hyperlink ref="I17" r:id="rId1" xr:uid="{FE2279D3-0CE9-47EA-A2EC-71DC2796226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2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'Tray 2'!_45_UWSIF__Soil2</vt:lpstr>
      <vt:lpstr>'Tray 3'!_45_UWSIF__Soil2</vt:lpstr>
      <vt:lpstr>'Tray 4'!_45_UWSIF__Soil2</vt:lpstr>
      <vt:lpstr>'Tray 5'!_45_UWSIF__Soil2</vt:lpstr>
      <vt:lpstr>'Tray 6'!_45_UWSIF__Soil2</vt:lpstr>
      <vt:lpstr>'Tray 7'!_45_UWSIF__Soil2</vt:lpstr>
      <vt:lpstr>'Tray 8'!_45_UWSIF__Soil2</vt:lpstr>
      <vt:lpstr>'Tray 9'!_45_UWSIF__Soil2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Dori Wolfe</cp:lastModifiedBy>
  <dcterms:created xsi:type="dcterms:W3CDTF">2012-03-27T18:03:20Z</dcterms:created>
  <dcterms:modified xsi:type="dcterms:W3CDTF">2024-01-26T20:44:28Z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