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090" windowHeight="6255" activeTab="0"/>
  </bookViews>
  <sheets>
    <sheet name="Summary" sheetId="1" r:id="rId1"/>
    <sheet name="Detail-Sakai-UW Hosted" sheetId="2" r:id="rId2"/>
    <sheet name="Detail-Sakai-rSmart Hosted" sheetId="3" r:id="rId3"/>
    <sheet name="Detail-FolioTek" sheetId="4" r:id="rId4"/>
  </sheets>
  <definedNames>
    <definedName name="_xlnm.Print_Area" localSheetId="0">'Summary'!$A$1:$G$38</definedName>
    <definedName name="_xlnm.Print_Titles" localSheetId="1">'Detail-Sakai-UW Hosted'!$1:$3</definedName>
  </definedNames>
  <calcPr fullCalcOnLoad="1"/>
</workbook>
</file>

<file path=xl/sharedStrings.xml><?xml version="1.0" encoding="utf-8"?>
<sst xmlns="http://schemas.openxmlformats.org/spreadsheetml/2006/main" count="399" uniqueCount="144">
  <si>
    <t>Category</t>
  </si>
  <si>
    <t>Description</t>
  </si>
  <si>
    <t>Unit Price</t>
  </si>
  <si>
    <t>Server Hardware</t>
  </si>
  <si>
    <t>Desktop Hardware</t>
  </si>
  <si>
    <t>New Desktops</t>
  </si>
  <si>
    <t>Printers</t>
  </si>
  <si>
    <t>Network Hardware</t>
  </si>
  <si>
    <t>Switches</t>
  </si>
  <si>
    <t>Cabling</t>
  </si>
  <si>
    <t>Server Software</t>
  </si>
  <si>
    <t>Operating System</t>
  </si>
  <si>
    <t>Relational Database</t>
  </si>
  <si>
    <t>Backoffice Tools</t>
  </si>
  <si>
    <t>Client Software</t>
  </si>
  <si>
    <t>Desktop Applications (MS Office)</t>
  </si>
  <si>
    <t>Application (Client-Side)</t>
  </si>
  <si>
    <t>Application (Server-Side)</t>
  </si>
  <si>
    <t>Reporting Tool</t>
  </si>
  <si>
    <t>Supported By IT?</t>
  </si>
  <si>
    <t>Application Developers</t>
  </si>
  <si>
    <t>Support Personnel - Salaries</t>
  </si>
  <si>
    <t>Training</t>
  </si>
  <si>
    <t>Consulting Services</t>
  </si>
  <si>
    <t>Trainers</t>
  </si>
  <si>
    <t>Interface Development</t>
  </si>
  <si>
    <t>Project Totals</t>
  </si>
  <si>
    <t>Project Name</t>
  </si>
  <si>
    <t>Project Description</t>
  </si>
  <si>
    <t>Required Completion</t>
  </si>
  <si>
    <t>Chosen Application</t>
  </si>
  <si>
    <t>Unit Desc</t>
  </si>
  <si>
    <t>Number of Units</t>
  </si>
  <si>
    <t>Year 4</t>
  </si>
  <si>
    <t>Year 5</t>
  </si>
  <si>
    <t>Total 5 Year Cost</t>
  </si>
  <si>
    <t>Travel by Vendor</t>
  </si>
  <si>
    <t>Routers</t>
  </si>
  <si>
    <t>Firewalls</t>
  </si>
  <si>
    <t>Notes</t>
  </si>
  <si>
    <t>Backfill for Functional Personnel</t>
  </si>
  <si>
    <t>Advertising</t>
  </si>
  <si>
    <t>Print Publications</t>
  </si>
  <si>
    <t>Activities</t>
  </si>
  <si>
    <t>Website Updates</t>
  </si>
  <si>
    <t>Seminars/Meetings</t>
  </si>
  <si>
    <t>Suggested Contingency</t>
  </si>
  <si>
    <t>Total Allocation</t>
  </si>
  <si>
    <t>SAN Disk Space</t>
  </si>
  <si>
    <t>Environmental Work (electric, cooling)</t>
  </si>
  <si>
    <t>Travel by UW Employees</t>
  </si>
  <si>
    <t>Development DB Server</t>
  </si>
  <si>
    <t>Functionality Changes</t>
  </si>
  <si>
    <t>Implementation and Maintenance Costs</t>
  </si>
  <si>
    <t>Impl Costs</t>
  </si>
  <si>
    <t>Year 1</t>
  </si>
  <si>
    <t>Year 2</t>
  </si>
  <si>
    <t>Year 3</t>
  </si>
  <si>
    <t>Application Development</t>
  </si>
  <si>
    <t>Super Users</t>
  </si>
  <si>
    <t>End Users</t>
  </si>
  <si>
    <t>Backfill for Technical Personnel</t>
  </si>
  <si>
    <t>Production DB Server</t>
  </si>
  <si>
    <t>UNIX</t>
  </si>
  <si>
    <t>Windows</t>
  </si>
  <si>
    <t>Racks and accessories</t>
  </si>
  <si>
    <t>Windows 2K3</t>
  </si>
  <si>
    <t>TBD</t>
  </si>
  <si>
    <t>Membership</t>
  </si>
  <si>
    <t>Membership to Sakai Organization (optional)</t>
  </si>
  <si>
    <t>Gigabit Network Connection</t>
  </si>
  <si>
    <t>Use existing Oracle Enterprise License</t>
  </si>
  <si>
    <t>Use existing Reporting Tools</t>
  </si>
  <si>
    <t>Continue to use ECTL advertising methods</t>
  </si>
  <si>
    <t>200GB for DEV and 200GB for PRD to start</t>
  </si>
  <si>
    <t>IT System Support Cost per yr and per server</t>
  </si>
  <si>
    <t>DB support for Sakai instances per year</t>
  </si>
  <si>
    <t>Windows Office Pro - if needed</t>
  </si>
  <si>
    <t>Travel for 20 days of consulting</t>
  </si>
  <si>
    <t>Help Desk Personnel Expansion to 24 hr/day</t>
  </si>
  <si>
    <t>Sakai is open-source and free</t>
  </si>
  <si>
    <t>Installation by rSmart</t>
  </si>
  <si>
    <t>Travel for Training</t>
  </si>
  <si>
    <t>VMWare licenses</t>
  </si>
  <si>
    <t>5 day of technical, 5 day functional - on-site</t>
  </si>
  <si>
    <t>Unix DB Server</t>
  </si>
  <si>
    <t xml:space="preserve">Unix DB Server </t>
  </si>
  <si>
    <t>Hardware Maintenance</t>
  </si>
  <si>
    <t>Production App/Web Servers</t>
  </si>
  <si>
    <t>Development App/Web Servers</t>
  </si>
  <si>
    <t>Windows Maint Included in Purchase</t>
  </si>
  <si>
    <t>Hosted</t>
  </si>
  <si>
    <t>Hosted - support not required</t>
  </si>
  <si>
    <t>Hosted - premium support included</t>
  </si>
  <si>
    <t>1.5 FTE programmers - enhance &amp; interface</t>
  </si>
  <si>
    <t>X</t>
  </si>
  <si>
    <t>Implementation or Upgrade Year?</t>
  </si>
  <si>
    <t>x</t>
  </si>
  <si>
    <t>.5 FTE programmer - interfaces and SSO</t>
  </si>
  <si>
    <t>Yearly costs for rSmart premium support</t>
  </si>
  <si>
    <t>Application (Support)</t>
  </si>
  <si>
    <t>For 3000, $32,813 or $48,225 (premium)</t>
  </si>
  <si>
    <t>Travel for 10 days of consulting</t>
  </si>
  <si>
    <t>Hosted - hardware not required</t>
  </si>
  <si>
    <t>Not required</t>
  </si>
  <si>
    <t>Installation by FolioTek</t>
  </si>
  <si>
    <t>Institutional Portfolio</t>
  </si>
  <si>
    <t>eDossier</t>
  </si>
  <si>
    <t>For 6000, $45,813 or $68,950 (premium)</t>
  </si>
  <si>
    <t>Application (server-side)</t>
  </si>
  <si>
    <t>$2,500 per year, per program</t>
  </si>
  <si>
    <t>System</t>
  </si>
  <si>
    <t>1000+ users $55.44/year, more if &lt; 1000</t>
  </si>
  <si>
    <t>1000 - $22, 3000 - $20.75, 6000 - $16</t>
  </si>
  <si>
    <t>Student Portfolio - 1000 users</t>
  </si>
  <si>
    <t>Student Portfolio - 3000 users</t>
  </si>
  <si>
    <t>Student Portfolio - 6000 users</t>
  </si>
  <si>
    <t>TBD - go ahead has not been provided</t>
  </si>
  <si>
    <t>Option</t>
  </si>
  <si>
    <t>Year5</t>
  </si>
  <si>
    <r>
      <t xml:space="preserve">The following data represents three different ways to implement student portfolios for up to </t>
    </r>
    <r>
      <rPr>
        <b/>
        <i/>
        <u val="single"/>
        <sz val="10"/>
        <rFont val="Arial"/>
        <family val="2"/>
      </rPr>
      <t>3000</t>
    </r>
    <r>
      <rPr>
        <b/>
        <i/>
        <sz val="10"/>
        <rFont val="Arial"/>
        <family val="2"/>
      </rPr>
      <t xml:space="preserve"> students (could be considered an enterprise license):
1. Use Sakai/OSP and host it at UW, supported by UW
2. Use Sakai/OSP and have it hosted by rSmart, the current pilot program hosting company
3. Use FolioTek and have it hosted by FolioTek</t>
    </r>
  </si>
  <si>
    <t>Impl + Year 1</t>
  </si>
  <si>
    <t>#1 Sakai - UW Hosted</t>
  </si>
  <si>
    <t>#2 Sakai - rSmart Hosted</t>
  </si>
  <si>
    <t>#3 FolioTek - FolioTek Hosted</t>
  </si>
  <si>
    <t>1.5 FTE help desk support to expand to 6x16</t>
  </si>
  <si>
    <t>Implementation costs for vendor-hosted solutions include initial configuration and training</t>
  </si>
  <si>
    <t>Implementation costs for UW-hosted solutions include hardware purchases, initial configuration and training</t>
  </si>
  <si>
    <t>Sakai includes both the course management system and the ePortfolio system.  FolioTek is only an ePortfolio system.</t>
  </si>
  <si>
    <t>Ongoing costs for both rSmart-hosted Sakai and FolioTek include a .5 FTE IT person to work on interfaces, single sign-on, etc.</t>
  </si>
  <si>
    <t>Having UW host Sakai provides many more options for customization and tailoring the product to do what UW needs it to do.  These same options are very limited when a vendor like rSmart or FolioTek hosts and maintains the software.</t>
  </si>
  <si>
    <t>ePortfolio Cost Evaluation</t>
  </si>
  <si>
    <t>All solutions require consulting for initial setup and training of technical and key support personnel.</t>
  </si>
  <si>
    <t xml:space="preserve">A 10% project contingency amount is included on years where an upgrade is expected.  </t>
  </si>
  <si>
    <t>The cost breakdown for these estimates can be found in the "Detail-Sakai-UW Hosted," "Detail-Sakai-rSmart Hosted," and "Detail-FolioTek" worksheets contained in this workbook.</t>
  </si>
  <si>
    <t>FolioTek can no longer be sold by eCollege, possibly requiring work done in FolioTek to be redone if we go with FolioTek as the hosting partner. We can discuss options with eCollege and FolioTek for data migration, if necessary.</t>
  </si>
  <si>
    <r>
      <t xml:space="preserve">FolioTek also offers eDossier services for faculty.  This is </t>
    </r>
    <r>
      <rPr>
        <b/>
        <u val="single"/>
        <sz val="10"/>
        <rFont val="Arial"/>
        <family val="2"/>
      </rPr>
      <t>not</t>
    </r>
    <r>
      <rPr>
        <sz val="10"/>
        <rFont val="Arial"/>
        <family val="2"/>
      </rPr>
      <t xml:space="preserve"> included in this analysis. Costs for this would be $55.44/user/year if 1000 faculty licenses were purchased.  For less that 500 licenses, assume $70.00/user/year.</t>
    </r>
  </si>
  <si>
    <r>
      <t xml:space="preserve">FolioTek also offers institutional portfolios for the purposes of assessment.  This is </t>
    </r>
    <r>
      <rPr>
        <b/>
        <u val="single"/>
        <sz val="10"/>
        <rFont val="Arial"/>
        <family val="2"/>
      </rPr>
      <t>not</t>
    </r>
    <r>
      <rPr>
        <sz val="10"/>
        <rFont val="Arial"/>
        <family val="2"/>
      </rPr>
      <t xml:space="preserve"> included in this analysis.  Costs for this would be $2,500.00/year per portfolio.</t>
    </r>
  </si>
  <si>
    <t xml:space="preserve">A 5% cost increase per year is assumed for both hosted solutions.  </t>
  </si>
  <si>
    <t>Large costs for #1 primarily due to required server purchases and additional staff. Additional staff include programmers to modify the application (1.5 FTE), database analysts to support the database (.5 FTE), system prorgammer time to support the hardware (.5 FTE) and help desk personnel to answer questions (1.5 FTE). These costs are included in the vendor-hosted solutions
Vendor-hosted solutions include these services, including varying levels of help-desk support.  Neither vendor-hosted solution includes 24x7 help desk.</t>
  </si>
  <si>
    <t xml:space="preserve">Additional personnel, either in ECTL or another unit, would likely need to be added if support for faculty portfolios or institutional assessment portfolios is required. </t>
  </si>
  <si>
    <t>For 1000, $22,000 or $36,000 (premium)</t>
  </si>
  <si>
    <t>Yearly Costs for Sakai/OSP</t>
  </si>
  <si>
    <t>All solutions are benchmarked at supporting 1000 users in year, 2000 in year two and 3000 in year three on.  All hosting vendors offer different price points for different numbers of students.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</si>
</sst>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mmm\-yyyy"/>
    <numFmt numFmtId="168" formatCode="_(&quot;$&quot;* #,##0.0_);_(&quot;$&quot;* \(#,##0.0\);_(&quot;$&quot;* &quot;-&quot;??_);_(@_)"/>
    <numFmt numFmtId="169" formatCode="_(&quot;$&quot;* #,##0.000_);_(&quot;$&quot;* \(#,##0.000\);_(&quot;$&quot;* &quot;-&quot;??_);_(@_)"/>
    <numFmt numFmtId="170" formatCode="_(&quot;$&quot;* #,##0.0000_);_(&quot;$&quot;* \(#,##0.0000\);_(&quot;$&quot;* &quot;-&quot;??_);_(@_)"/>
  </numFmts>
  <fonts count="25">
    <font>
      <sz val="10"/>
      <name val="Arial"/>
      <family val="0"/>
    </font>
    <font>
      <b/>
      <sz val="10"/>
      <name val="Arial"/>
      <family val="2"/>
    </font>
    <font>
      <b/>
      <i/>
      <sz val="10"/>
      <name val="Arial"/>
      <family val="2"/>
    </font>
    <font>
      <i/>
      <sz val="10"/>
      <name val="Arial"/>
      <family val="2"/>
    </font>
    <font>
      <u val="single"/>
      <sz val="10"/>
      <color indexed="12"/>
      <name val="Arial"/>
      <family val="2"/>
    </font>
    <font>
      <u val="single"/>
      <sz val="10"/>
      <color indexed="36"/>
      <name val="Arial"/>
      <family val="2"/>
    </font>
    <font>
      <b/>
      <u val="single"/>
      <sz val="10"/>
      <name val="Arial"/>
      <family val="2"/>
    </font>
    <font>
      <b/>
      <i/>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69">
    <xf numFmtId="0" fontId="0" fillId="0" borderId="0" xfId="0" applyAlignment="1">
      <alignment/>
    </xf>
    <xf numFmtId="0" fontId="1" fillId="0" borderId="0" xfId="0" applyFont="1" applyAlignment="1">
      <alignment/>
    </xf>
    <xf numFmtId="0" fontId="1" fillId="0" borderId="0" xfId="0" applyFont="1" applyAlignment="1">
      <alignment wrapText="1"/>
    </xf>
    <xf numFmtId="0" fontId="0" fillId="0" borderId="0" xfId="0" applyAlignment="1">
      <alignment horizontal="center"/>
    </xf>
    <xf numFmtId="0" fontId="2" fillId="0" borderId="0" xfId="0" applyFont="1" applyAlignment="1">
      <alignment/>
    </xf>
    <xf numFmtId="44" fontId="0" fillId="0" borderId="0" xfId="44" applyFont="1" applyAlignment="1">
      <alignment/>
    </xf>
    <xf numFmtId="44" fontId="1" fillId="0" borderId="0" xfId="44" applyFont="1" applyAlignment="1">
      <alignment wrapText="1"/>
    </xf>
    <xf numFmtId="0" fontId="3" fillId="0" borderId="0" xfId="0" applyFont="1" applyAlignment="1">
      <alignment/>
    </xf>
    <xf numFmtId="44" fontId="2" fillId="0" borderId="0" xfId="44" applyFont="1" applyAlignment="1">
      <alignment/>
    </xf>
    <xf numFmtId="0" fontId="1" fillId="0" borderId="0" xfId="0" applyFont="1" applyAlignment="1">
      <alignment horizontal="center" wrapText="1"/>
    </xf>
    <xf numFmtId="0" fontId="2" fillId="0" borderId="0" xfId="0" applyFont="1" applyAlignment="1">
      <alignment horizontal="center"/>
    </xf>
    <xf numFmtId="0" fontId="0" fillId="0" borderId="10" xfId="0" applyBorder="1" applyAlignment="1">
      <alignment/>
    </xf>
    <xf numFmtId="44" fontId="0" fillId="0" borderId="10" xfId="44" applyFont="1" applyBorder="1" applyAlignment="1">
      <alignment/>
    </xf>
    <xf numFmtId="0" fontId="0" fillId="0" borderId="10" xfId="0" applyBorder="1" applyAlignment="1">
      <alignment horizontal="center"/>
    </xf>
    <xf numFmtId="0" fontId="1" fillId="0" borderId="0" xfId="0" applyFont="1" applyAlignment="1">
      <alignment vertical="top"/>
    </xf>
    <xf numFmtId="0" fontId="0" fillId="0" borderId="0" xfId="0" applyAlignment="1">
      <alignment vertical="top"/>
    </xf>
    <xf numFmtId="0" fontId="2" fillId="0" borderId="0" xfId="0" applyFont="1" applyAlignment="1">
      <alignment horizontal="left" vertical="top"/>
    </xf>
    <xf numFmtId="0" fontId="0" fillId="0" borderId="0" xfId="0" applyAlignment="1">
      <alignment horizontal="left" vertical="top"/>
    </xf>
    <xf numFmtId="0" fontId="1" fillId="0" borderId="10" xfId="0" applyFont="1" applyBorder="1" applyAlignment="1">
      <alignment wrapText="1"/>
    </xf>
    <xf numFmtId="0" fontId="1" fillId="0" borderId="10" xfId="0" applyFont="1" applyBorder="1" applyAlignment="1">
      <alignment horizontal="center" wrapText="1"/>
    </xf>
    <xf numFmtId="44" fontId="1" fillId="0" borderId="10" xfId="44" applyFont="1" applyBorder="1" applyAlignment="1">
      <alignment horizontal="center" wrapText="1"/>
    </xf>
    <xf numFmtId="44" fontId="1" fillId="0" borderId="0" xfId="44" applyFont="1" applyBorder="1" applyAlignment="1">
      <alignment horizontal="center"/>
    </xf>
    <xf numFmtId="44" fontId="0" fillId="0" borderId="0" xfId="44" applyFont="1" applyAlignment="1">
      <alignment horizontal="center"/>
    </xf>
    <xf numFmtId="44" fontId="1" fillId="0" borderId="0" xfId="44" applyFont="1" applyAlignment="1">
      <alignment horizontal="center" wrapText="1"/>
    </xf>
    <xf numFmtId="44" fontId="0" fillId="0" borderId="10" xfId="44" applyFont="1" applyBorder="1" applyAlignment="1">
      <alignment horizontal="center"/>
    </xf>
    <xf numFmtId="44" fontId="2" fillId="0" borderId="0" xfId="44" applyFont="1" applyAlignment="1">
      <alignment horizontal="center"/>
    </xf>
    <xf numFmtId="44" fontId="1" fillId="0" borderId="0" xfId="44" applyFont="1" applyAlignment="1">
      <alignment horizontal="center"/>
    </xf>
    <xf numFmtId="44" fontId="1" fillId="0" borderId="0" xfId="0" applyNumberFormat="1" applyFont="1" applyBorder="1" applyAlignment="1">
      <alignment/>
    </xf>
    <xf numFmtId="0" fontId="2" fillId="0" borderId="0" xfId="0" applyFont="1" applyAlignment="1">
      <alignment horizontal="center" vertical="top" wrapText="1"/>
    </xf>
    <xf numFmtId="0" fontId="0" fillId="0" borderId="0" xfId="0" applyFont="1" applyAlignment="1">
      <alignment/>
    </xf>
    <xf numFmtId="44" fontId="0" fillId="0" borderId="0" xfId="44" applyFont="1" applyAlignment="1">
      <alignment/>
    </xf>
    <xf numFmtId="0" fontId="0" fillId="0" borderId="0" xfId="0" applyFont="1" applyAlignment="1">
      <alignment horizontal="center"/>
    </xf>
    <xf numFmtId="0" fontId="0" fillId="0" borderId="11" xfId="0" applyBorder="1" applyAlignment="1">
      <alignment/>
    </xf>
    <xf numFmtId="0" fontId="1" fillId="0" borderId="12" xfId="0" applyFont="1" applyBorder="1" applyAlignment="1">
      <alignment/>
    </xf>
    <xf numFmtId="44" fontId="1" fillId="0" borderId="12" xfId="44" applyFont="1" applyBorder="1" applyAlignment="1">
      <alignment/>
    </xf>
    <xf numFmtId="0" fontId="1" fillId="0" borderId="12" xfId="0" applyFont="1" applyBorder="1" applyAlignment="1">
      <alignment horizontal="center"/>
    </xf>
    <xf numFmtId="10" fontId="1" fillId="0" borderId="0" xfId="59" applyNumberFormat="1" applyFont="1" applyAlignment="1">
      <alignment/>
    </xf>
    <xf numFmtId="0" fontId="1" fillId="0" borderId="0" xfId="0" applyFont="1" applyAlignment="1">
      <alignment horizontal="center"/>
    </xf>
    <xf numFmtId="44" fontId="1" fillId="0" borderId="0" xfId="44" applyFont="1" applyAlignment="1">
      <alignment/>
    </xf>
    <xf numFmtId="0" fontId="1" fillId="0" borderId="11" xfId="0" applyFont="1" applyBorder="1" applyAlignment="1">
      <alignment/>
    </xf>
    <xf numFmtId="44" fontId="0" fillId="0" borderId="11" xfId="44" applyFont="1" applyBorder="1" applyAlignment="1">
      <alignment/>
    </xf>
    <xf numFmtId="0" fontId="0" fillId="0" borderId="11" xfId="0" applyBorder="1" applyAlignment="1">
      <alignment horizontal="center"/>
    </xf>
    <xf numFmtId="44" fontId="1" fillId="0" borderId="11" xfId="44" applyFont="1" applyBorder="1" applyAlignment="1">
      <alignment/>
    </xf>
    <xf numFmtId="0" fontId="0" fillId="0" borderId="0" xfId="0" applyAlignment="1">
      <alignment horizontal="center" wrapText="1"/>
    </xf>
    <xf numFmtId="0" fontId="0" fillId="0" borderId="10" xfId="0" applyBorder="1" applyAlignment="1">
      <alignment horizontal="center" wrapText="1"/>
    </xf>
    <xf numFmtId="0" fontId="0" fillId="0" borderId="0" xfId="0" applyBorder="1" applyAlignment="1">
      <alignment horizontal="center"/>
    </xf>
    <xf numFmtId="44" fontId="0" fillId="0" borderId="0" xfId="44" applyFont="1" applyAlignment="1">
      <alignment horizontal="center" wrapText="1"/>
    </xf>
    <xf numFmtId="44" fontId="0" fillId="0" borderId="0" xfId="44" applyFont="1" applyBorder="1" applyAlignment="1">
      <alignment/>
    </xf>
    <xf numFmtId="44" fontId="1" fillId="0" borderId="0" xfId="44" applyFont="1" applyBorder="1" applyAlignment="1">
      <alignment/>
    </xf>
    <xf numFmtId="170" fontId="0" fillId="0" borderId="10" xfId="44" applyNumberFormat="1" applyFont="1" applyBorder="1" applyAlignment="1">
      <alignment/>
    </xf>
    <xf numFmtId="0" fontId="0" fillId="0" borderId="0" xfId="0" applyFont="1" applyAlignment="1">
      <alignment horizontal="center" wrapText="1"/>
    </xf>
    <xf numFmtId="0" fontId="0" fillId="0" borderId="10"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wrapText="1"/>
    </xf>
    <xf numFmtId="0" fontId="0" fillId="0" borderId="10" xfId="0" applyFont="1" applyBorder="1" applyAlignment="1">
      <alignment/>
    </xf>
    <xf numFmtId="44" fontId="0" fillId="0" borderId="0" xfId="44" applyFont="1" applyAlignment="1">
      <alignment horizontal="center"/>
    </xf>
    <xf numFmtId="0" fontId="0" fillId="0" borderId="0" xfId="0" applyAlignment="1">
      <alignment wrapText="1"/>
    </xf>
    <xf numFmtId="0" fontId="3" fillId="0" borderId="13" xfId="0" applyFont="1" applyBorder="1" applyAlignment="1">
      <alignment/>
    </xf>
    <xf numFmtId="44" fontId="0" fillId="0" borderId="13" xfId="44" applyFont="1" applyBorder="1" applyAlignment="1">
      <alignment/>
    </xf>
    <xf numFmtId="44" fontId="1" fillId="0" borderId="13" xfId="44" applyFont="1" applyBorder="1" applyAlignment="1">
      <alignment/>
    </xf>
    <xf numFmtId="0" fontId="1" fillId="21" borderId="13" xfId="0" applyFont="1" applyFill="1" applyBorder="1" applyAlignment="1">
      <alignment wrapText="1"/>
    </xf>
    <xf numFmtId="0" fontId="1" fillId="21" borderId="13" xfId="0" applyFont="1" applyFill="1" applyBorder="1" applyAlignment="1">
      <alignment horizontal="center" wrapText="1"/>
    </xf>
    <xf numFmtId="0" fontId="2" fillId="21" borderId="13" xfId="0" applyFont="1" applyFill="1" applyBorder="1" applyAlignment="1">
      <alignment horizontal="center" wrapText="1"/>
    </xf>
    <xf numFmtId="0" fontId="2" fillId="0" borderId="0" xfId="0" applyFont="1" applyAlignment="1">
      <alignment horizontal="left" vertical="top" wrapText="1"/>
    </xf>
    <xf numFmtId="0" fontId="0" fillId="21" borderId="0" xfId="0" applyFont="1" applyFill="1" applyAlignment="1">
      <alignment horizontal="left" vertical="top" wrapText="1"/>
    </xf>
    <xf numFmtId="14" fontId="2" fillId="0" borderId="0" xfId="0" applyNumberFormat="1" applyFont="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44" fontId="1" fillId="0" borderId="0" xfId="44"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G38"/>
  <sheetViews>
    <sheetView tabSelected="1" zoomScalePageLayoutView="0" workbookViewId="0" topLeftCell="A1">
      <selection activeCell="J21" sqref="J21"/>
    </sheetView>
  </sheetViews>
  <sheetFormatPr defaultColWidth="9.140625" defaultRowHeight="12.75"/>
  <cols>
    <col min="1" max="1" width="29.140625" style="1" customWidth="1"/>
    <col min="2" max="2" width="15.140625" style="4" customWidth="1"/>
    <col min="3" max="3" width="14.140625" style="0" customWidth="1"/>
    <col min="4" max="4" width="14.00390625" style="0" customWidth="1"/>
    <col min="5" max="5" width="14.421875" style="0" customWidth="1"/>
    <col min="6" max="6" width="14.140625" style="0" customWidth="1"/>
    <col min="7" max="7" width="15.7109375" style="0" customWidth="1"/>
  </cols>
  <sheetData>
    <row r="2" spans="1:3" s="15" customFormat="1" ht="12.75" customHeight="1">
      <c r="A2" s="14" t="s">
        <v>27</v>
      </c>
      <c r="B2" s="63" t="s">
        <v>131</v>
      </c>
      <c r="C2" s="63"/>
    </row>
    <row r="3" spans="1:3" s="15" customFormat="1" ht="12.75">
      <c r="A3" s="14"/>
      <c r="B3" s="16"/>
      <c r="C3" s="17"/>
    </row>
    <row r="4" spans="1:7" s="15" customFormat="1" ht="75" customHeight="1">
      <c r="A4" s="14" t="s">
        <v>28</v>
      </c>
      <c r="B4" s="63" t="s">
        <v>120</v>
      </c>
      <c r="C4" s="63"/>
      <c r="D4" s="63"/>
      <c r="E4" s="63"/>
      <c r="F4" s="63"/>
      <c r="G4" s="63"/>
    </row>
    <row r="5" spans="1:3" s="15" customFormat="1" ht="12.75">
      <c r="A5" s="14"/>
      <c r="B5" s="16"/>
      <c r="C5" s="17"/>
    </row>
    <row r="6" spans="1:4" s="15" customFormat="1" ht="12.75" customHeight="1">
      <c r="A6" s="14" t="s">
        <v>29</v>
      </c>
      <c r="B6" s="65" t="s">
        <v>117</v>
      </c>
      <c r="C6" s="65"/>
      <c r="D6" s="65"/>
    </row>
    <row r="7" spans="1:3" s="15" customFormat="1" ht="12.75">
      <c r="A7" s="14"/>
      <c r="B7" s="16"/>
      <c r="C7" s="17"/>
    </row>
    <row r="8" spans="1:3" s="15" customFormat="1" ht="12.75">
      <c r="A8" s="14" t="s">
        <v>30</v>
      </c>
      <c r="B8" s="63" t="s">
        <v>67</v>
      </c>
      <c r="C8" s="63"/>
    </row>
    <row r="9" spans="1:3" s="15" customFormat="1" ht="12.75">
      <c r="A9" s="14"/>
      <c r="B9" s="28"/>
      <c r="C9" s="28"/>
    </row>
    <row r="10" spans="1:7" s="56" customFormat="1" ht="25.5">
      <c r="A10" s="60" t="s">
        <v>118</v>
      </c>
      <c r="B10" s="61" t="s">
        <v>121</v>
      </c>
      <c r="C10" s="61" t="s">
        <v>56</v>
      </c>
      <c r="D10" s="61" t="s">
        <v>57</v>
      </c>
      <c r="E10" s="62" t="s">
        <v>33</v>
      </c>
      <c r="F10" s="61" t="s">
        <v>119</v>
      </c>
      <c r="G10" s="61" t="s">
        <v>35</v>
      </c>
    </row>
    <row r="11" spans="1:7" ht="12.75">
      <c r="A11" s="57" t="s">
        <v>122</v>
      </c>
      <c r="B11" s="58">
        <f>'Detail-Sakai-UW Hosted'!F86+'Detail-Sakai-UW Hosted'!G86</f>
        <v>446002.03229999996</v>
      </c>
      <c r="C11" s="58">
        <f>'Detail-Sakai-UW Hosted'!H86</f>
        <v>277658.724</v>
      </c>
      <c r="D11" s="58">
        <f>'Detail-Sakai-UW Hosted'!I86</f>
        <v>375733.39320000005</v>
      </c>
      <c r="E11" s="58">
        <f>'Detail-Sakai-UW Hosted'!J86</f>
        <v>304512.1875</v>
      </c>
      <c r="F11" s="58">
        <f>'Detail-Sakai-UW Hosted'!K86</f>
        <v>456938.2288625</v>
      </c>
      <c r="G11" s="59">
        <f>'Detail-Sakai-UW Hosted'!L86</f>
        <v>1943811.6570125</v>
      </c>
    </row>
    <row r="12" spans="1:7" ht="12.75">
      <c r="A12" s="57" t="s">
        <v>123</v>
      </c>
      <c r="B12" s="58">
        <f>'Detail-Sakai-rSmart Hosted'!F87+'Detail-Sakai-rSmart Hosted'!G87</f>
        <v>130650</v>
      </c>
      <c r="C12" s="58">
        <f>'Detail-Sakai-rSmart Hosted'!H87</f>
        <v>76825</v>
      </c>
      <c r="D12" s="58">
        <f>'Detail-Sakai-rSmart Hosted'!I87</f>
        <v>92461.875</v>
      </c>
      <c r="E12" s="58">
        <f>'Detail-Sakai-rSmart Hosted'!J87</f>
        <v>88259.0625</v>
      </c>
      <c r="F12" s="58">
        <f>'Detail-Sakai-rSmart Hosted'!K87</f>
        <v>101939.2171875</v>
      </c>
      <c r="G12" s="59">
        <f>'Detail-Sakai-rSmart Hosted'!L87</f>
        <v>513493.5609375</v>
      </c>
    </row>
    <row r="13" spans="1:7" ht="12.75">
      <c r="A13" s="57" t="s">
        <v>124</v>
      </c>
      <c r="B13" s="58">
        <f>'Detail-FolioTek'!F89+'Detail-FolioTek'!G89</f>
        <v>116375</v>
      </c>
      <c r="C13" s="58">
        <f>'Detail-FolioTek'!H89</f>
        <v>78125</v>
      </c>
      <c r="D13" s="58">
        <f>'Detail-FolioTek'!I89</f>
        <v>107889.375</v>
      </c>
      <c r="E13" s="58">
        <f>'Detail-FolioTek'!J89</f>
        <v>102985.3125</v>
      </c>
      <c r="F13" s="58">
        <f>'Detail-FolioTek'!K89</f>
        <v>118948.0359375</v>
      </c>
      <c r="G13" s="59">
        <f>'Detail-FolioTek'!L89</f>
        <v>547883.7546875</v>
      </c>
    </row>
    <row r="14" spans="1:7" ht="12.75">
      <c r="A14" s="7"/>
      <c r="B14" s="47"/>
      <c r="C14" s="47"/>
      <c r="D14" s="47"/>
      <c r="E14" s="47"/>
      <c r="F14" s="47"/>
      <c r="G14" s="48"/>
    </row>
    <row r="15" spans="1:5" ht="12.75">
      <c r="A15" s="4"/>
      <c r="B15" s="48"/>
      <c r="C15" s="48"/>
      <c r="D15" s="47"/>
      <c r="E15" s="27"/>
    </row>
    <row r="16" spans="1:7" ht="95.25" customHeight="1">
      <c r="A16" s="14" t="s">
        <v>39</v>
      </c>
      <c r="B16" s="66" t="s">
        <v>139</v>
      </c>
      <c r="C16" s="66"/>
      <c r="D16" s="66"/>
      <c r="E16" s="66"/>
      <c r="F16" s="66"/>
      <c r="G16" s="66"/>
    </row>
    <row r="17" spans="2:7" ht="17.25" customHeight="1">
      <c r="B17" s="64" t="s">
        <v>126</v>
      </c>
      <c r="C17" s="64"/>
      <c r="D17" s="64"/>
      <c r="E17" s="64"/>
      <c r="F17" s="64"/>
      <c r="G17" s="64"/>
    </row>
    <row r="18" spans="2:7" ht="31.5" customHeight="1">
      <c r="B18" s="66" t="s">
        <v>127</v>
      </c>
      <c r="C18" s="66"/>
      <c r="D18" s="66"/>
      <c r="E18" s="66"/>
      <c r="F18" s="66"/>
      <c r="G18" s="66"/>
    </row>
    <row r="19" spans="2:7" ht="30" customHeight="1">
      <c r="B19" s="64" t="s">
        <v>128</v>
      </c>
      <c r="C19" s="64"/>
      <c r="D19" s="64"/>
      <c r="E19" s="64"/>
      <c r="F19" s="64"/>
      <c r="G19" s="64"/>
    </row>
    <row r="20" spans="2:7" ht="32.25" customHeight="1">
      <c r="B20" s="66" t="s">
        <v>129</v>
      </c>
      <c r="C20" s="66"/>
      <c r="D20" s="66"/>
      <c r="E20" s="66"/>
      <c r="F20" s="66"/>
      <c r="G20" s="66"/>
    </row>
    <row r="21" spans="2:7" ht="43.5" customHeight="1">
      <c r="B21" s="64" t="s">
        <v>130</v>
      </c>
      <c r="C21" s="64"/>
      <c r="D21" s="64"/>
      <c r="E21" s="64"/>
      <c r="F21" s="64"/>
      <c r="G21" s="64"/>
    </row>
    <row r="22" spans="2:7" ht="22.5" customHeight="1">
      <c r="B22" s="66" t="s">
        <v>132</v>
      </c>
      <c r="C22" s="66"/>
      <c r="D22" s="66"/>
      <c r="E22" s="66"/>
      <c r="F22" s="66"/>
      <c r="G22" s="66"/>
    </row>
    <row r="23" spans="2:7" ht="37.5" customHeight="1">
      <c r="B23" s="64" t="s">
        <v>143</v>
      </c>
      <c r="C23" s="64"/>
      <c r="D23" s="64"/>
      <c r="E23" s="64"/>
      <c r="F23" s="64"/>
      <c r="G23" s="64"/>
    </row>
    <row r="24" spans="2:7" ht="48.75" customHeight="1">
      <c r="B24" s="66" t="s">
        <v>136</v>
      </c>
      <c r="C24" s="66"/>
      <c r="D24" s="66"/>
      <c r="E24" s="66"/>
      <c r="F24" s="66"/>
      <c r="G24" s="66"/>
    </row>
    <row r="25" spans="2:7" ht="33" customHeight="1">
      <c r="B25" s="64" t="s">
        <v>137</v>
      </c>
      <c r="C25" s="64"/>
      <c r="D25" s="64"/>
      <c r="E25" s="64"/>
      <c r="F25" s="64"/>
      <c r="G25" s="64"/>
    </row>
    <row r="26" spans="2:7" ht="33" customHeight="1">
      <c r="B26" s="67" t="s">
        <v>140</v>
      </c>
      <c r="C26" s="67"/>
      <c r="D26" s="67"/>
      <c r="E26" s="67"/>
      <c r="F26" s="67"/>
      <c r="G26" s="67"/>
    </row>
    <row r="27" spans="2:7" ht="45.75" customHeight="1">
      <c r="B27" s="64" t="s">
        <v>135</v>
      </c>
      <c r="C27" s="64"/>
      <c r="D27" s="64"/>
      <c r="E27" s="64"/>
      <c r="F27" s="64"/>
      <c r="G27" s="64"/>
    </row>
    <row r="28" spans="2:7" ht="18.75" customHeight="1">
      <c r="B28" s="67" t="s">
        <v>133</v>
      </c>
      <c r="C28" s="67"/>
      <c r="D28" s="67"/>
      <c r="E28" s="67"/>
      <c r="F28" s="67"/>
      <c r="G28" s="67"/>
    </row>
    <row r="29" spans="2:7" ht="18" customHeight="1">
      <c r="B29" s="64" t="s">
        <v>138</v>
      </c>
      <c r="C29" s="64"/>
      <c r="D29" s="64"/>
      <c r="E29" s="64"/>
      <c r="F29" s="64"/>
      <c r="G29" s="64"/>
    </row>
    <row r="30" spans="2:7" ht="32.25" customHeight="1">
      <c r="B30" s="67" t="s">
        <v>134</v>
      </c>
      <c r="C30" s="67"/>
      <c r="D30" s="67"/>
      <c r="E30" s="67"/>
      <c r="F30" s="67"/>
      <c r="G30" s="67"/>
    </row>
    <row r="31" spans="2:7" ht="12.75">
      <c r="B31" s="63"/>
      <c r="C31" s="63"/>
      <c r="D31" s="63"/>
      <c r="E31" s="63"/>
      <c r="F31" s="63"/>
      <c r="G31" s="63"/>
    </row>
    <row r="32" spans="2:7" ht="12.75">
      <c r="B32" s="63"/>
      <c r="C32" s="63"/>
      <c r="D32" s="63"/>
      <c r="E32" s="63"/>
      <c r="F32" s="63"/>
      <c r="G32" s="63"/>
    </row>
    <row r="33" spans="2:7" ht="12.75">
      <c r="B33" s="63"/>
      <c r="C33" s="63"/>
      <c r="D33" s="63"/>
      <c r="E33" s="63"/>
      <c r="F33" s="63"/>
      <c r="G33" s="63"/>
    </row>
    <row r="34" spans="2:7" ht="12.75">
      <c r="B34" s="63"/>
      <c r="C34" s="63"/>
      <c r="D34" s="63"/>
      <c r="E34" s="63"/>
      <c r="F34" s="63"/>
      <c r="G34" s="63"/>
    </row>
    <row r="35" spans="2:7" ht="12.75">
      <c r="B35" s="63"/>
      <c r="C35" s="63"/>
      <c r="D35" s="63"/>
      <c r="E35" s="63"/>
      <c r="F35" s="63"/>
      <c r="G35" s="63"/>
    </row>
    <row r="36" spans="2:7" ht="12.75">
      <c r="B36" s="63"/>
      <c r="C36" s="63"/>
      <c r="D36" s="63"/>
      <c r="E36" s="63"/>
      <c r="F36" s="63"/>
      <c r="G36" s="63"/>
    </row>
    <row r="37" spans="2:7" ht="12.75">
      <c r="B37" s="63"/>
      <c r="C37" s="63"/>
      <c r="D37" s="63"/>
      <c r="E37" s="63"/>
      <c r="F37" s="63"/>
      <c r="G37" s="63"/>
    </row>
    <row r="38" spans="2:7" ht="12.75">
      <c r="B38" s="63"/>
      <c r="C38" s="63"/>
      <c r="D38" s="63"/>
      <c r="E38" s="63"/>
      <c r="F38" s="63"/>
      <c r="G38" s="63"/>
    </row>
  </sheetData>
  <sheetProtection/>
  <mergeCells count="27">
    <mergeCell ref="B26:G26"/>
    <mergeCell ref="B16:G16"/>
    <mergeCell ref="B18:G18"/>
    <mergeCell ref="B19:G19"/>
    <mergeCell ref="B20:G20"/>
    <mergeCell ref="B21:G21"/>
    <mergeCell ref="B22:G22"/>
    <mergeCell ref="B2:C2"/>
    <mergeCell ref="B4:G4"/>
    <mergeCell ref="B36:G36"/>
    <mergeCell ref="B37:G37"/>
    <mergeCell ref="B33:G33"/>
    <mergeCell ref="B17:G17"/>
    <mergeCell ref="B34:G34"/>
    <mergeCell ref="B35:G35"/>
    <mergeCell ref="B23:G23"/>
    <mergeCell ref="B24:G24"/>
    <mergeCell ref="B38:G38"/>
    <mergeCell ref="B27:G27"/>
    <mergeCell ref="B8:C8"/>
    <mergeCell ref="B6:D6"/>
    <mergeCell ref="B31:G31"/>
    <mergeCell ref="B32:G32"/>
    <mergeCell ref="B25:G25"/>
    <mergeCell ref="B28:G28"/>
    <mergeCell ref="B30:G30"/>
    <mergeCell ref="B29:G29"/>
  </mergeCells>
  <printOptions horizontalCentered="1" verticalCentered="1"/>
  <pageMargins left="0.5" right="0.5" top="1" bottom="1" header="0.5" footer="0.5"/>
  <pageSetup fitToHeight="1" fitToWidth="1" horizontalDpi="600" verticalDpi="600" orientation="portrait" scale="74" r:id="rId1"/>
  <headerFooter alignWithMargins="0">
    <oddHeader xml:space="preserve">&amp;C&amp;"Arial,Bold"&amp;14Project Cost Evaluation
ePortfolio Software </oddHeader>
    <oddFooter>&amp;LPrinted: &amp;D  &amp;T&amp;RPage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86"/>
  <sheetViews>
    <sheetView zoomScalePageLayoutView="0" workbookViewId="0" topLeftCell="A1">
      <pane xSplit="2" ySplit="2" topLeftCell="C3" activePane="bottomRight" state="frozen"/>
      <selection pane="topLeft" activeCell="A29" sqref="A29"/>
      <selection pane="topRight" activeCell="A29" sqref="A29"/>
      <selection pane="bottomLeft" activeCell="A29" sqref="A29"/>
      <selection pane="bottomRight" activeCell="G46" sqref="G46"/>
    </sheetView>
  </sheetViews>
  <sheetFormatPr defaultColWidth="9.140625" defaultRowHeight="12.75"/>
  <cols>
    <col min="2" max="2" width="38.421875" style="0" customWidth="1"/>
    <col min="3" max="3" width="12.28125" style="5" bestFit="1" customWidth="1"/>
    <col min="4" max="4" width="10.00390625" style="3" bestFit="1" customWidth="1"/>
    <col min="5" max="5" width="39.421875" style="3" customWidth="1"/>
    <col min="6" max="6" width="14.421875" style="5" customWidth="1"/>
    <col min="7" max="7" width="12.8515625" style="5" bestFit="1" customWidth="1"/>
    <col min="8" max="8" width="12.28125" style="5" bestFit="1" customWidth="1"/>
    <col min="9" max="9" width="12.421875" style="5" customWidth="1"/>
    <col min="10" max="10" width="13.421875" style="5" customWidth="1"/>
    <col min="11" max="11" width="12.8515625" style="5" customWidth="1"/>
    <col min="12" max="12" width="14.140625" style="5" customWidth="1"/>
    <col min="13" max="13" width="15.57421875" style="22" customWidth="1"/>
  </cols>
  <sheetData>
    <row r="1" spans="7:11" ht="12.75">
      <c r="G1" s="68" t="s">
        <v>53</v>
      </c>
      <c r="H1" s="68"/>
      <c r="I1" s="68"/>
      <c r="J1" s="21"/>
      <c r="K1" s="21"/>
    </row>
    <row r="2" spans="1:13" s="2" customFormat="1" ht="25.5">
      <c r="A2" s="18" t="s">
        <v>0</v>
      </c>
      <c r="B2" s="18" t="s">
        <v>1</v>
      </c>
      <c r="C2" s="20" t="s">
        <v>2</v>
      </c>
      <c r="D2" s="19" t="s">
        <v>32</v>
      </c>
      <c r="E2" s="19" t="s">
        <v>31</v>
      </c>
      <c r="F2" s="20" t="s">
        <v>54</v>
      </c>
      <c r="G2" s="20" t="s">
        <v>55</v>
      </c>
      <c r="H2" s="20" t="s">
        <v>56</v>
      </c>
      <c r="I2" s="20" t="s">
        <v>57</v>
      </c>
      <c r="J2" s="20" t="s">
        <v>33</v>
      </c>
      <c r="K2" s="20" t="s">
        <v>34</v>
      </c>
      <c r="L2" s="20" t="s">
        <v>35</v>
      </c>
      <c r="M2" s="20" t="s">
        <v>19</v>
      </c>
    </row>
    <row r="3" spans="3:13" s="2" customFormat="1" ht="12.75">
      <c r="C3" s="6"/>
      <c r="D3" s="9"/>
      <c r="E3" s="9"/>
      <c r="F3" s="6"/>
      <c r="G3" s="6"/>
      <c r="H3" s="6"/>
      <c r="I3" s="6"/>
      <c r="J3" s="6"/>
      <c r="K3" s="6"/>
      <c r="L3" s="6"/>
      <c r="M3" s="23"/>
    </row>
    <row r="4" ht="12.75">
      <c r="A4" s="4" t="s">
        <v>3</v>
      </c>
    </row>
    <row r="5" spans="2:13" ht="12.75">
      <c r="B5" t="s">
        <v>62</v>
      </c>
      <c r="C5" s="5">
        <v>25000</v>
      </c>
      <c r="D5" s="3">
        <v>1</v>
      </c>
      <c r="E5" s="43" t="s">
        <v>85</v>
      </c>
      <c r="F5" s="5">
        <f>C5*D5</f>
        <v>25000</v>
      </c>
      <c r="G5" s="5">
        <v>0</v>
      </c>
      <c r="H5" s="5">
        <v>0</v>
      </c>
      <c r="I5" s="5">
        <v>25000</v>
      </c>
      <c r="J5" s="5">
        <v>0</v>
      </c>
      <c r="K5" s="5">
        <v>25000</v>
      </c>
      <c r="L5" s="5">
        <f>SUM(F5:K5)</f>
        <v>75000</v>
      </c>
      <c r="M5" s="46"/>
    </row>
    <row r="6" spans="2:12" ht="12.75">
      <c r="B6" t="s">
        <v>51</v>
      </c>
      <c r="C6" s="5">
        <v>25000</v>
      </c>
      <c r="D6" s="3">
        <v>1</v>
      </c>
      <c r="E6" s="43" t="s">
        <v>86</v>
      </c>
      <c r="F6" s="5">
        <f>C6*D6</f>
        <v>25000</v>
      </c>
      <c r="G6" s="5">
        <v>0</v>
      </c>
      <c r="H6" s="5">
        <v>0</v>
      </c>
      <c r="J6" s="5">
        <f>I6*1.1</f>
        <v>0</v>
      </c>
      <c r="K6" s="5">
        <v>20000</v>
      </c>
      <c r="L6" s="5">
        <f>SUM(F6:K6)</f>
        <v>45000</v>
      </c>
    </row>
    <row r="7" spans="2:12" ht="12.75">
      <c r="B7" t="s">
        <v>88</v>
      </c>
      <c r="C7" s="5">
        <v>6653.8</v>
      </c>
      <c r="D7" s="3">
        <v>4</v>
      </c>
      <c r="E7" s="43" t="s">
        <v>64</v>
      </c>
      <c r="F7" s="5">
        <f>C7*D7</f>
        <v>26615.2</v>
      </c>
      <c r="G7" s="5">
        <v>0</v>
      </c>
      <c r="I7" s="5">
        <f>+C7*4</f>
        <v>26615.2</v>
      </c>
      <c r="J7" s="5">
        <v>0</v>
      </c>
      <c r="K7" s="5">
        <f>+C7*4</f>
        <v>26615.2</v>
      </c>
      <c r="L7" s="5">
        <f>SUM(F7:K7)</f>
        <v>79845.6</v>
      </c>
    </row>
    <row r="8" spans="2:12" ht="12.75">
      <c r="B8" t="s">
        <v>89</v>
      </c>
      <c r="C8" s="5">
        <v>6653.8</v>
      </c>
      <c r="D8" s="3">
        <v>2</v>
      </c>
      <c r="E8" s="43" t="s">
        <v>64</v>
      </c>
      <c r="F8" s="5">
        <f>C8*D8</f>
        <v>13307.6</v>
      </c>
      <c r="G8" s="5">
        <v>0</v>
      </c>
      <c r="H8" s="5">
        <v>0</v>
      </c>
      <c r="I8" s="5">
        <v>0</v>
      </c>
      <c r="J8" s="5">
        <v>0</v>
      </c>
      <c r="K8" s="5">
        <f>F8</f>
        <v>13307.6</v>
      </c>
      <c r="L8" s="5">
        <f>SUM(F8:K8)</f>
        <v>26615.2</v>
      </c>
    </row>
    <row r="9" spans="2:12" ht="12.75">
      <c r="B9" t="s">
        <v>87</v>
      </c>
      <c r="C9" s="5">
        <v>0</v>
      </c>
      <c r="D9" s="3">
        <v>0</v>
      </c>
      <c r="E9" s="3" t="s">
        <v>90</v>
      </c>
      <c r="F9" s="5">
        <f>C9*D9</f>
        <v>0</v>
      </c>
      <c r="G9" s="5">
        <v>0</v>
      </c>
      <c r="H9" s="5">
        <f>8000</f>
        <v>8000</v>
      </c>
      <c r="I9" s="5">
        <f>8000</f>
        <v>8000</v>
      </c>
      <c r="J9" s="5">
        <f>12000</f>
        <v>12000</v>
      </c>
      <c r="K9" s="5">
        <f>12000</f>
        <v>12000</v>
      </c>
      <c r="L9" s="5">
        <f>SUM(F9:K9)</f>
        <v>40000</v>
      </c>
    </row>
    <row r="10" ht="12.75">
      <c r="B10" t="s">
        <v>83</v>
      </c>
    </row>
    <row r="11" spans="1:13" ht="12.75">
      <c r="A11" s="11"/>
      <c r="B11" s="11" t="s">
        <v>48</v>
      </c>
      <c r="C11" s="49">
        <v>1000</v>
      </c>
      <c r="D11" s="13">
        <v>2</v>
      </c>
      <c r="E11" s="13" t="s">
        <v>74</v>
      </c>
      <c r="F11" s="12">
        <f>C11*D11</f>
        <v>2000</v>
      </c>
      <c r="G11" s="12"/>
      <c r="H11" s="12">
        <v>4000</v>
      </c>
      <c r="I11" s="12">
        <f>H11*1.05</f>
        <v>4200</v>
      </c>
      <c r="J11" s="12">
        <v>6000</v>
      </c>
      <c r="K11" s="12">
        <f>J11*1.05</f>
        <v>6300</v>
      </c>
      <c r="L11" s="12">
        <f>SUM(F11:K11)</f>
        <v>22500</v>
      </c>
      <c r="M11" s="24"/>
    </row>
    <row r="12" spans="1:13" s="4" customFormat="1" ht="12.75">
      <c r="A12" s="4" t="s">
        <v>3</v>
      </c>
      <c r="C12" s="8"/>
      <c r="D12" s="10"/>
      <c r="E12" s="10"/>
      <c r="F12" s="8">
        <f aca="true" t="shared" si="0" ref="F12:L12">SUM(F5:F11)</f>
        <v>91922.8</v>
      </c>
      <c r="G12" s="8">
        <f t="shared" si="0"/>
        <v>0</v>
      </c>
      <c r="H12" s="8">
        <f t="shared" si="0"/>
        <v>12000</v>
      </c>
      <c r="I12" s="8">
        <f t="shared" si="0"/>
        <v>63815.2</v>
      </c>
      <c r="J12" s="8">
        <f t="shared" si="0"/>
        <v>18000</v>
      </c>
      <c r="K12" s="8">
        <f t="shared" si="0"/>
        <v>103222.8</v>
      </c>
      <c r="L12" s="8">
        <f t="shared" si="0"/>
        <v>288960.80000000005</v>
      </c>
      <c r="M12" s="25"/>
    </row>
    <row r="13" ht="12.75">
      <c r="A13" s="4"/>
    </row>
    <row r="14" ht="12.75">
      <c r="A14" s="4" t="s">
        <v>4</v>
      </c>
    </row>
    <row r="15" spans="2:12" ht="12.75">
      <c r="B15" t="s">
        <v>5</v>
      </c>
      <c r="C15" s="5">
        <v>0</v>
      </c>
      <c r="D15" s="3">
        <v>0</v>
      </c>
      <c r="F15" s="5">
        <f>C15*D15</f>
        <v>0</v>
      </c>
      <c r="G15" s="5">
        <v>0</v>
      </c>
      <c r="H15" s="5">
        <v>0</v>
      </c>
      <c r="I15" s="5">
        <v>0</v>
      </c>
      <c r="J15" s="5">
        <v>0</v>
      </c>
      <c r="K15" s="5">
        <v>0</v>
      </c>
      <c r="L15" s="5">
        <f>SUM(F15:K15)</f>
        <v>0</v>
      </c>
    </row>
    <row r="16" spans="1:13" ht="12.75">
      <c r="A16" s="11"/>
      <c r="B16" s="11" t="s">
        <v>6</v>
      </c>
      <c r="C16" s="12">
        <v>0</v>
      </c>
      <c r="D16" s="13">
        <v>0</v>
      </c>
      <c r="E16" s="13"/>
      <c r="F16" s="12">
        <f>C16*D16</f>
        <v>0</v>
      </c>
      <c r="G16" s="12">
        <v>0</v>
      </c>
      <c r="H16" s="12">
        <v>0</v>
      </c>
      <c r="I16" s="12">
        <v>0</v>
      </c>
      <c r="J16" s="12">
        <v>0</v>
      </c>
      <c r="K16" s="12">
        <v>0</v>
      </c>
      <c r="L16" s="12">
        <f>SUM(F16:K16)</f>
        <v>0</v>
      </c>
      <c r="M16" s="24"/>
    </row>
    <row r="17" spans="1:13" s="4" customFormat="1" ht="12.75">
      <c r="A17" s="4" t="s">
        <v>4</v>
      </c>
      <c r="C17" s="8"/>
      <c r="D17" s="10"/>
      <c r="E17" s="10"/>
      <c r="F17" s="8">
        <f aca="true" t="shared" si="1" ref="F17:L17">SUM(F13:F16)</f>
        <v>0</v>
      </c>
      <c r="G17" s="8">
        <f t="shared" si="1"/>
        <v>0</v>
      </c>
      <c r="H17" s="8">
        <f t="shared" si="1"/>
        <v>0</v>
      </c>
      <c r="I17" s="8">
        <f t="shared" si="1"/>
        <v>0</v>
      </c>
      <c r="J17" s="8">
        <f t="shared" si="1"/>
        <v>0</v>
      </c>
      <c r="K17" s="8">
        <f t="shared" si="1"/>
        <v>0</v>
      </c>
      <c r="L17" s="8">
        <f t="shared" si="1"/>
        <v>0</v>
      </c>
      <c r="M17" s="25"/>
    </row>
    <row r="19" ht="12.75">
      <c r="A19" s="4" t="s">
        <v>7</v>
      </c>
    </row>
    <row r="20" ht="12.75">
      <c r="A20" s="4"/>
    </row>
    <row r="21" spans="1:12" ht="12.75">
      <c r="A21" s="4"/>
      <c r="B21" t="s">
        <v>37</v>
      </c>
      <c r="C21" s="5">
        <v>0</v>
      </c>
      <c r="D21" s="3">
        <v>0</v>
      </c>
      <c r="F21" s="5">
        <f aca="true" t="shared" si="2" ref="F21:F27">C21*D21</f>
        <v>0</v>
      </c>
      <c r="G21" s="5">
        <v>0</v>
      </c>
      <c r="H21" s="5">
        <v>0</v>
      </c>
      <c r="I21" s="5">
        <v>0</v>
      </c>
      <c r="J21" s="5">
        <v>0</v>
      </c>
      <c r="K21" s="5">
        <v>0</v>
      </c>
      <c r="L21" s="5">
        <f aca="true" t="shared" si="3" ref="L21:L27">SUM(F21:K21)</f>
        <v>0</v>
      </c>
    </row>
    <row r="22" spans="1:12" ht="12.75">
      <c r="A22" s="4"/>
      <c r="B22" t="s">
        <v>38</v>
      </c>
      <c r="C22" s="5">
        <v>0</v>
      </c>
      <c r="D22" s="3">
        <v>0</v>
      </c>
      <c r="E22" s="43"/>
      <c r="F22" s="5">
        <f t="shared" si="2"/>
        <v>0</v>
      </c>
      <c r="G22" s="5">
        <v>0</v>
      </c>
      <c r="H22" s="5">
        <v>0</v>
      </c>
      <c r="I22" s="5">
        <v>0</v>
      </c>
      <c r="J22" s="5">
        <v>0</v>
      </c>
      <c r="K22" s="5">
        <v>0</v>
      </c>
      <c r="L22" s="5">
        <f t="shared" si="3"/>
        <v>0</v>
      </c>
    </row>
    <row r="23" spans="1:12" ht="12.75">
      <c r="A23" s="4"/>
      <c r="B23" t="s">
        <v>8</v>
      </c>
      <c r="C23" s="5">
        <v>2000</v>
      </c>
      <c r="D23" s="3">
        <v>10</v>
      </c>
      <c r="E23" s="43" t="s">
        <v>70</v>
      </c>
      <c r="F23" s="5">
        <f t="shared" si="2"/>
        <v>20000</v>
      </c>
      <c r="G23" s="5">
        <v>0</v>
      </c>
      <c r="H23" s="5">
        <f>+C23*2</f>
        <v>4000</v>
      </c>
      <c r="I23" s="5">
        <f>+C23*2</f>
        <v>4000</v>
      </c>
      <c r="J23" s="5">
        <v>0</v>
      </c>
      <c r="K23" s="5">
        <f>+C23*5</f>
        <v>10000</v>
      </c>
      <c r="L23" s="5">
        <f t="shared" si="3"/>
        <v>38000</v>
      </c>
    </row>
    <row r="24" spans="2:12" ht="12.75">
      <c r="B24" t="s">
        <v>65</v>
      </c>
      <c r="C24" s="5">
        <f>396+3854</f>
        <v>4250</v>
      </c>
      <c r="D24" s="3">
        <v>1</v>
      </c>
      <c r="E24" s="43" t="s">
        <v>63</v>
      </c>
      <c r="F24" s="5">
        <f t="shared" si="2"/>
        <v>4250</v>
      </c>
      <c r="G24" s="5">
        <v>0</v>
      </c>
      <c r="H24" s="5">
        <v>0</v>
      </c>
      <c r="I24" s="5">
        <v>0</v>
      </c>
      <c r="J24" s="5">
        <v>0</v>
      </c>
      <c r="K24" s="5">
        <v>0</v>
      </c>
      <c r="L24" s="5">
        <f t="shared" si="3"/>
        <v>4250</v>
      </c>
    </row>
    <row r="25" spans="2:12" ht="12.75">
      <c r="B25" t="s">
        <v>65</v>
      </c>
      <c r="C25" s="5">
        <v>3286.03</v>
      </c>
      <c r="D25" s="3">
        <v>1</v>
      </c>
      <c r="E25" s="43" t="s">
        <v>64</v>
      </c>
      <c r="F25" s="5">
        <f t="shared" si="2"/>
        <v>3286.03</v>
      </c>
      <c r="G25" s="5">
        <v>0</v>
      </c>
      <c r="H25" s="5">
        <v>0</v>
      </c>
      <c r="I25" s="5">
        <v>0</v>
      </c>
      <c r="J25" s="5">
        <v>0</v>
      </c>
      <c r="K25" s="5">
        <v>0</v>
      </c>
      <c r="L25" s="5">
        <f t="shared" si="3"/>
        <v>3286.03</v>
      </c>
    </row>
    <row r="26" spans="2:12" ht="12.75">
      <c r="B26" t="s">
        <v>49</v>
      </c>
      <c r="C26" s="5">
        <v>500</v>
      </c>
      <c r="D26" s="3">
        <v>2</v>
      </c>
      <c r="F26" s="5">
        <f t="shared" si="2"/>
        <v>1000</v>
      </c>
      <c r="G26" s="5">
        <v>0</v>
      </c>
      <c r="H26" s="5">
        <v>0</v>
      </c>
      <c r="I26" s="5">
        <v>0</v>
      </c>
      <c r="J26" s="5">
        <v>0</v>
      </c>
      <c r="K26" s="5">
        <v>0</v>
      </c>
      <c r="L26" s="5">
        <f t="shared" si="3"/>
        <v>1000</v>
      </c>
    </row>
    <row r="27" spans="1:13" ht="12.75">
      <c r="A27" s="11"/>
      <c r="B27" s="11" t="s">
        <v>9</v>
      </c>
      <c r="C27" s="12">
        <v>500</v>
      </c>
      <c r="D27" s="13">
        <v>2</v>
      </c>
      <c r="E27" s="13"/>
      <c r="F27" s="12">
        <f t="shared" si="2"/>
        <v>1000</v>
      </c>
      <c r="G27" s="12">
        <v>0</v>
      </c>
      <c r="H27" s="12">
        <v>0</v>
      </c>
      <c r="I27" s="12">
        <v>0</v>
      </c>
      <c r="J27" s="12">
        <v>0</v>
      </c>
      <c r="K27" s="12">
        <v>0</v>
      </c>
      <c r="L27" s="12">
        <f t="shared" si="3"/>
        <v>1000</v>
      </c>
      <c r="M27" s="24"/>
    </row>
    <row r="28" spans="1:13" s="4" customFormat="1" ht="12.75">
      <c r="A28" s="4" t="s">
        <v>7</v>
      </c>
      <c r="C28" s="8"/>
      <c r="D28" s="10"/>
      <c r="E28" s="10"/>
      <c r="F28" s="8">
        <f>SUM(F20:F27)</f>
        <v>29536.03</v>
      </c>
      <c r="G28" s="8">
        <f aca="true" t="shared" si="4" ref="G28:L28">SUM(G20:G27)</f>
        <v>0</v>
      </c>
      <c r="H28" s="8">
        <f t="shared" si="4"/>
        <v>4000</v>
      </c>
      <c r="I28" s="8">
        <f t="shared" si="4"/>
        <v>4000</v>
      </c>
      <c r="J28" s="8">
        <f t="shared" si="4"/>
        <v>0</v>
      </c>
      <c r="K28" s="8">
        <f t="shared" si="4"/>
        <v>10000</v>
      </c>
      <c r="L28" s="8">
        <f t="shared" si="4"/>
        <v>47536.03</v>
      </c>
      <c r="M28" s="25"/>
    </row>
    <row r="30" ht="12.75">
      <c r="A30" s="4" t="s">
        <v>10</v>
      </c>
    </row>
    <row r="31" spans="2:12" ht="12.75">
      <c r="B31" t="s">
        <v>11</v>
      </c>
      <c r="C31" s="5">
        <v>386.59</v>
      </c>
      <c r="D31" s="3">
        <v>6</v>
      </c>
      <c r="E31" s="3" t="s">
        <v>66</v>
      </c>
      <c r="F31" s="5">
        <f>C31*D31</f>
        <v>2319.54</v>
      </c>
      <c r="G31" s="5">
        <v>0</v>
      </c>
      <c r="H31" s="5">
        <f>+C31*4</f>
        <v>1546.36</v>
      </c>
      <c r="I31" s="5">
        <f>+C31*2</f>
        <v>773.18</v>
      </c>
      <c r="J31" s="5">
        <v>0</v>
      </c>
      <c r="K31" s="5">
        <f>+C31*3</f>
        <v>1159.77</v>
      </c>
      <c r="L31" s="5">
        <f>SUM(F31:K31)</f>
        <v>5798.85</v>
      </c>
    </row>
    <row r="32" spans="2:12" ht="12.75">
      <c r="B32" t="s">
        <v>12</v>
      </c>
      <c r="C32" s="5">
        <v>0</v>
      </c>
      <c r="D32" s="3">
        <v>0</v>
      </c>
      <c r="E32" s="3" t="s">
        <v>71</v>
      </c>
      <c r="F32" s="5">
        <f>C32*D32</f>
        <v>0</v>
      </c>
      <c r="G32" s="5">
        <v>0</v>
      </c>
      <c r="H32" s="5">
        <v>0</v>
      </c>
      <c r="I32" s="5">
        <v>0</v>
      </c>
      <c r="J32" s="5">
        <v>0</v>
      </c>
      <c r="K32" s="5">
        <v>0</v>
      </c>
      <c r="L32" s="5">
        <f>SUM(F32:K32)</f>
        <v>0</v>
      </c>
    </row>
    <row r="33" spans="2:12" ht="12.75">
      <c r="B33" t="s">
        <v>18</v>
      </c>
      <c r="C33" s="5">
        <v>0</v>
      </c>
      <c r="D33" s="3">
        <v>0</v>
      </c>
      <c r="E33" s="3" t="s">
        <v>72</v>
      </c>
      <c r="F33" s="5">
        <f>C33*D33</f>
        <v>0</v>
      </c>
      <c r="G33" s="5">
        <v>0</v>
      </c>
      <c r="H33" s="5">
        <v>0</v>
      </c>
      <c r="I33" s="5">
        <v>0</v>
      </c>
      <c r="J33" s="5">
        <v>0</v>
      </c>
      <c r="K33" s="5">
        <v>0</v>
      </c>
      <c r="L33" s="5">
        <f>SUM(F33:K33)</f>
        <v>0</v>
      </c>
    </row>
    <row r="34" spans="2:12" ht="12.75">
      <c r="B34" t="s">
        <v>13</v>
      </c>
      <c r="C34" s="5">
        <v>59.341</v>
      </c>
      <c r="D34" s="3">
        <v>3</v>
      </c>
      <c r="E34" s="45" t="s">
        <v>77</v>
      </c>
      <c r="F34" s="5">
        <f>C34*D34</f>
        <v>178.023</v>
      </c>
      <c r="G34" s="5">
        <v>0</v>
      </c>
      <c r="H34" s="5">
        <f>+C34*4</f>
        <v>237.364</v>
      </c>
      <c r="I34" s="5">
        <f>+C34*2</f>
        <v>118.682</v>
      </c>
      <c r="J34" s="5">
        <v>0</v>
      </c>
      <c r="K34" s="5">
        <f>+C34*3</f>
        <v>178.023</v>
      </c>
      <c r="L34" s="5">
        <f>SUM(F34:K34)</f>
        <v>712.092</v>
      </c>
    </row>
    <row r="35" spans="1:13" ht="12.75">
      <c r="A35" s="11"/>
      <c r="B35" s="11" t="s">
        <v>17</v>
      </c>
      <c r="C35" s="12">
        <v>0</v>
      </c>
      <c r="D35" s="13">
        <v>0</v>
      </c>
      <c r="E35" s="44" t="s">
        <v>80</v>
      </c>
      <c r="F35" s="12">
        <f>C35*D35</f>
        <v>0</v>
      </c>
      <c r="G35" s="12">
        <v>0</v>
      </c>
      <c r="H35" s="12">
        <v>0</v>
      </c>
      <c r="I35" s="12">
        <v>0</v>
      </c>
      <c r="J35" s="12">
        <f>I35*1.05</f>
        <v>0</v>
      </c>
      <c r="K35" s="12">
        <f>J35*1.05</f>
        <v>0</v>
      </c>
      <c r="L35" s="12">
        <f>SUM(F35:K35)</f>
        <v>0</v>
      </c>
      <c r="M35" s="24"/>
    </row>
    <row r="36" spans="1:13" s="4" customFormat="1" ht="12.75">
      <c r="A36" s="4" t="s">
        <v>10</v>
      </c>
      <c r="C36" s="8"/>
      <c r="D36" s="10"/>
      <c r="E36" s="10"/>
      <c r="F36" s="8">
        <f aca="true" t="shared" si="5" ref="F36:L36">SUM(F31:F35)</f>
        <v>2497.563</v>
      </c>
      <c r="G36" s="8">
        <f t="shared" si="5"/>
        <v>0</v>
      </c>
      <c r="H36" s="8">
        <f t="shared" si="5"/>
        <v>1783.724</v>
      </c>
      <c r="I36" s="8">
        <f t="shared" si="5"/>
        <v>891.862</v>
      </c>
      <c r="J36" s="8">
        <f t="shared" si="5"/>
        <v>0</v>
      </c>
      <c r="K36" s="8">
        <f t="shared" si="5"/>
        <v>1337.793</v>
      </c>
      <c r="L36" s="8">
        <f t="shared" si="5"/>
        <v>6510.942</v>
      </c>
      <c r="M36" s="25"/>
    </row>
    <row r="38" ht="12.75">
      <c r="A38" s="4" t="s">
        <v>14</v>
      </c>
    </row>
    <row r="39" spans="2:12" ht="12.75">
      <c r="B39" t="s">
        <v>11</v>
      </c>
      <c r="C39" s="5">
        <v>0</v>
      </c>
      <c r="D39" s="3">
        <v>0</v>
      </c>
      <c r="F39" s="5">
        <f>C39*D39</f>
        <v>0</v>
      </c>
      <c r="G39" s="5">
        <v>0</v>
      </c>
      <c r="H39" s="5">
        <v>0</v>
      </c>
      <c r="I39" s="5">
        <v>0</v>
      </c>
      <c r="J39" s="5">
        <v>0</v>
      </c>
      <c r="K39" s="5">
        <v>0</v>
      </c>
      <c r="L39" s="5">
        <v>0</v>
      </c>
    </row>
    <row r="40" spans="2:12" ht="12.75">
      <c r="B40" t="s">
        <v>15</v>
      </c>
      <c r="C40" s="5">
        <v>0</v>
      </c>
      <c r="D40" s="3">
        <v>0</v>
      </c>
      <c r="F40" s="5">
        <f>C40*D40</f>
        <v>0</v>
      </c>
      <c r="G40" s="5">
        <v>0</v>
      </c>
      <c r="H40" s="5">
        <v>0</v>
      </c>
      <c r="I40" s="5">
        <v>0</v>
      </c>
      <c r="J40" s="5">
        <v>0</v>
      </c>
      <c r="K40" s="5">
        <v>0</v>
      </c>
      <c r="L40" s="5">
        <f>SUM(F40:K40)</f>
        <v>0</v>
      </c>
    </row>
    <row r="41" spans="1:13" ht="12.75">
      <c r="A41" s="11"/>
      <c r="B41" s="11" t="s">
        <v>16</v>
      </c>
      <c r="C41" s="12">
        <v>0</v>
      </c>
      <c r="D41" s="13">
        <v>0</v>
      </c>
      <c r="E41" s="13"/>
      <c r="F41" s="12">
        <f>C41*D41</f>
        <v>0</v>
      </c>
      <c r="G41" s="12">
        <v>0</v>
      </c>
      <c r="H41" s="12">
        <v>0</v>
      </c>
      <c r="I41" s="12">
        <v>0</v>
      </c>
      <c r="J41" s="12">
        <v>0</v>
      </c>
      <c r="K41" s="12">
        <v>0</v>
      </c>
      <c r="L41" s="12">
        <f>SUM(F41:K41)</f>
        <v>0</v>
      </c>
      <c r="M41" s="24"/>
    </row>
    <row r="42" spans="1:13" s="4" customFormat="1" ht="12.75">
      <c r="A42" s="4" t="s">
        <v>14</v>
      </c>
      <c r="C42" s="8"/>
      <c r="D42" s="10"/>
      <c r="E42" s="10"/>
      <c r="F42" s="8">
        <f aca="true" t="shared" si="6" ref="F42:L42">SUM(F39:F41)</f>
        <v>0</v>
      </c>
      <c r="G42" s="8">
        <f t="shared" si="6"/>
        <v>0</v>
      </c>
      <c r="H42" s="8">
        <f t="shared" si="6"/>
        <v>0</v>
      </c>
      <c r="I42" s="8">
        <f t="shared" si="6"/>
        <v>0</v>
      </c>
      <c r="J42" s="8">
        <f t="shared" si="6"/>
        <v>0</v>
      </c>
      <c r="K42" s="8">
        <f t="shared" si="6"/>
        <v>0</v>
      </c>
      <c r="L42" s="8">
        <f t="shared" si="6"/>
        <v>0</v>
      </c>
      <c r="M42" s="25"/>
    </row>
    <row r="44" ht="12.75">
      <c r="A44" s="4" t="s">
        <v>21</v>
      </c>
    </row>
    <row r="45" spans="2:12" ht="12.75">
      <c r="B45" t="s">
        <v>11</v>
      </c>
      <c r="C45" s="5">
        <v>78000</v>
      </c>
      <c r="D45" s="3">
        <v>0</v>
      </c>
      <c r="E45" s="43" t="s">
        <v>75</v>
      </c>
      <c r="F45" s="5">
        <f>C45*D45</f>
        <v>0</v>
      </c>
      <c r="G45" s="5">
        <f>0.5*C45</f>
        <v>39000</v>
      </c>
      <c r="H45" s="5">
        <f>1.05*G45</f>
        <v>40950</v>
      </c>
      <c r="I45" s="5">
        <f>1.05*H45</f>
        <v>42997.5</v>
      </c>
      <c r="J45" s="5">
        <f>1.05*I45</f>
        <v>45147.375</v>
      </c>
      <c r="K45" s="5">
        <f>1.05*J45</f>
        <v>47404.74375</v>
      </c>
      <c r="L45" s="5">
        <f>SUM(F45:K45)</f>
        <v>215499.61875</v>
      </c>
    </row>
    <row r="46" spans="2:12" ht="12.75">
      <c r="B46" t="s">
        <v>12</v>
      </c>
      <c r="C46" s="5">
        <v>78000</v>
      </c>
      <c r="D46" s="3">
        <v>0</v>
      </c>
      <c r="E46" s="3" t="s">
        <v>76</v>
      </c>
      <c r="F46" s="5">
        <v>0</v>
      </c>
      <c r="G46" s="5">
        <f>0.5*+$C$46</f>
        <v>39000</v>
      </c>
      <c r="H46" s="5">
        <f aca="true" t="shared" si="7" ref="H46:K48">G46*1.05</f>
        <v>40950</v>
      </c>
      <c r="I46" s="5">
        <f t="shared" si="7"/>
        <v>42997.5</v>
      </c>
      <c r="J46" s="5">
        <f t="shared" si="7"/>
        <v>45147.375</v>
      </c>
      <c r="K46" s="5">
        <f t="shared" si="7"/>
        <v>47404.74375</v>
      </c>
      <c r="L46" s="5">
        <f>SUM(F46:K46)</f>
        <v>215499.61875</v>
      </c>
    </row>
    <row r="47" spans="2:12" ht="12.75">
      <c r="B47" t="s">
        <v>79</v>
      </c>
      <c r="C47" s="5">
        <v>48000</v>
      </c>
      <c r="D47" s="3">
        <v>0</v>
      </c>
      <c r="E47" s="31" t="s">
        <v>125</v>
      </c>
      <c r="F47" s="5">
        <f>C47*D47</f>
        <v>0</v>
      </c>
      <c r="G47" s="5">
        <f>1.5*C47</f>
        <v>72000</v>
      </c>
      <c r="H47" s="5">
        <f t="shared" si="7"/>
        <v>75600</v>
      </c>
      <c r="I47" s="5">
        <f t="shared" si="7"/>
        <v>79380</v>
      </c>
      <c r="J47" s="5">
        <f t="shared" si="7"/>
        <v>83349</v>
      </c>
      <c r="K47" s="5">
        <f t="shared" si="7"/>
        <v>87516.45</v>
      </c>
      <c r="L47" s="5">
        <f>SUM(F47:K47)</f>
        <v>397845.45</v>
      </c>
    </row>
    <row r="48" spans="2:12" ht="12.75">
      <c r="B48" t="s">
        <v>20</v>
      </c>
      <c r="C48" s="5">
        <v>65000</v>
      </c>
      <c r="D48" s="3">
        <v>0</v>
      </c>
      <c r="E48" s="31" t="s">
        <v>94</v>
      </c>
      <c r="F48" s="5">
        <f>C48*D48</f>
        <v>0</v>
      </c>
      <c r="G48" s="5">
        <f>1.5*$C$48</f>
        <v>97500</v>
      </c>
      <c r="H48" s="5">
        <f t="shared" si="7"/>
        <v>102375</v>
      </c>
      <c r="I48" s="5">
        <f t="shared" si="7"/>
        <v>107493.75</v>
      </c>
      <c r="J48" s="5">
        <f t="shared" si="7"/>
        <v>112868.4375</v>
      </c>
      <c r="K48" s="5">
        <f t="shared" si="7"/>
        <v>118511.859375</v>
      </c>
      <c r="L48" s="5">
        <f>SUM(F48:K48)</f>
        <v>538749.046875</v>
      </c>
    </row>
    <row r="49" spans="1:13" ht="12.75">
      <c r="A49" s="11"/>
      <c r="B49" s="11" t="s">
        <v>40</v>
      </c>
      <c r="C49" s="12">
        <v>0</v>
      </c>
      <c r="D49" s="13">
        <v>0</v>
      </c>
      <c r="E49" s="44"/>
      <c r="F49" s="12">
        <f>C49*D49</f>
        <v>0</v>
      </c>
      <c r="G49" s="12">
        <v>0</v>
      </c>
      <c r="H49" s="12">
        <v>0</v>
      </c>
      <c r="I49" s="12">
        <v>0</v>
      </c>
      <c r="J49" s="12">
        <v>0</v>
      </c>
      <c r="K49" s="12">
        <v>0</v>
      </c>
      <c r="L49" s="12">
        <f>SUM(F49:K49)</f>
        <v>0</v>
      </c>
      <c r="M49" s="24"/>
    </row>
    <row r="50" spans="1:13" s="4" customFormat="1" ht="12.75">
      <c r="A50" s="4" t="s">
        <v>21</v>
      </c>
      <c r="C50" s="8"/>
      <c r="D50" s="10"/>
      <c r="E50" s="10"/>
      <c r="F50" s="8">
        <f aca="true" t="shared" si="8" ref="F50:L50">SUM(F45:F49)</f>
        <v>0</v>
      </c>
      <c r="G50" s="8">
        <f t="shared" si="8"/>
        <v>247500</v>
      </c>
      <c r="H50" s="8">
        <f t="shared" si="8"/>
        <v>259875</v>
      </c>
      <c r="I50" s="8">
        <f t="shared" si="8"/>
        <v>272868.75</v>
      </c>
      <c r="J50" s="8">
        <f t="shared" si="8"/>
        <v>286512.1875</v>
      </c>
      <c r="K50" s="8">
        <f t="shared" si="8"/>
        <v>300837.796875</v>
      </c>
      <c r="L50" s="8">
        <f t="shared" si="8"/>
        <v>1367593.734375</v>
      </c>
      <c r="M50" s="25"/>
    </row>
    <row r="52" ht="12.75">
      <c r="A52" s="4" t="s">
        <v>23</v>
      </c>
    </row>
    <row r="53" spans="2:12" ht="12.75">
      <c r="B53" t="s">
        <v>11</v>
      </c>
      <c r="C53" s="5">
        <v>0</v>
      </c>
      <c r="D53" s="3">
        <v>0</v>
      </c>
      <c r="F53" s="5">
        <f aca="true" t="shared" si="9" ref="F53:F59">C53*D53</f>
        <v>0</v>
      </c>
      <c r="G53" s="5">
        <v>0</v>
      </c>
      <c r="H53" s="5">
        <v>0</v>
      </c>
      <c r="I53" s="5">
        <v>0</v>
      </c>
      <c r="J53" s="5">
        <v>0</v>
      </c>
      <c r="K53" s="5">
        <v>0</v>
      </c>
      <c r="L53" s="5">
        <f aca="true" t="shared" si="10" ref="L53:L59">SUM(F53:K53)</f>
        <v>0</v>
      </c>
    </row>
    <row r="54" spans="2:12" ht="12.75">
      <c r="B54" t="s">
        <v>12</v>
      </c>
      <c r="C54" s="5">
        <v>10000</v>
      </c>
      <c r="D54" s="3">
        <v>1</v>
      </c>
      <c r="E54" s="3" t="s">
        <v>81</v>
      </c>
      <c r="F54" s="5">
        <f t="shared" si="9"/>
        <v>10000</v>
      </c>
      <c r="G54" s="5">
        <v>0</v>
      </c>
      <c r="H54" s="5">
        <v>0</v>
      </c>
      <c r="I54" s="5">
        <v>0</v>
      </c>
      <c r="J54" s="5">
        <v>0</v>
      </c>
      <c r="K54" s="5">
        <v>0</v>
      </c>
      <c r="L54" s="5">
        <f t="shared" si="10"/>
        <v>10000</v>
      </c>
    </row>
    <row r="55" spans="2:12" ht="12.75">
      <c r="B55" t="s">
        <v>20</v>
      </c>
      <c r="C55" s="5">
        <v>0</v>
      </c>
      <c r="D55" s="3">
        <v>0</v>
      </c>
      <c r="F55" s="5">
        <f t="shared" si="9"/>
        <v>0</v>
      </c>
      <c r="G55" s="5">
        <v>0</v>
      </c>
      <c r="H55" s="5">
        <v>0</v>
      </c>
      <c r="I55" s="5">
        <v>0</v>
      </c>
      <c r="J55" s="5">
        <v>0</v>
      </c>
      <c r="K55" s="5">
        <v>0</v>
      </c>
      <c r="L55" s="5">
        <f t="shared" si="10"/>
        <v>0</v>
      </c>
    </row>
    <row r="56" spans="2:12" ht="12.75">
      <c r="B56" t="s">
        <v>52</v>
      </c>
      <c r="C56" s="5">
        <v>1500</v>
      </c>
      <c r="D56" s="3">
        <v>0</v>
      </c>
      <c r="F56" s="5">
        <f t="shared" si="9"/>
        <v>0</v>
      </c>
      <c r="G56" s="5">
        <v>0</v>
      </c>
      <c r="H56" s="5">
        <v>0</v>
      </c>
      <c r="I56" s="5">
        <v>0</v>
      </c>
      <c r="J56" s="5">
        <v>0</v>
      </c>
      <c r="K56" s="5">
        <v>0</v>
      </c>
      <c r="L56" s="5">
        <f t="shared" si="10"/>
        <v>0</v>
      </c>
    </row>
    <row r="57" spans="2:12" ht="12.75">
      <c r="B57" t="s">
        <v>24</v>
      </c>
      <c r="C57" s="5">
        <v>1500</v>
      </c>
      <c r="D57" s="3">
        <v>10</v>
      </c>
      <c r="E57" s="3" t="s">
        <v>84</v>
      </c>
      <c r="F57" s="5">
        <f t="shared" si="9"/>
        <v>15000</v>
      </c>
      <c r="G57" s="5">
        <v>0</v>
      </c>
      <c r="H57" s="5">
        <v>0</v>
      </c>
      <c r="I57" s="5">
        <v>0</v>
      </c>
      <c r="J57" s="5">
        <v>0</v>
      </c>
      <c r="K57" s="5">
        <v>0</v>
      </c>
      <c r="L57" s="5">
        <f t="shared" si="10"/>
        <v>15000</v>
      </c>
    </row>
    <row r="58" spans="2:12" ht="12.75">
      <c r="B58" t="s">
        <v>61</v>
      </c>
      <c r="C58" s="5">
        <v>0</v>
      </c>
      <c r="D58" s="3">
        <v>0</v>
      </c>
      <c r="F58" s="5">
        <f t="shared" si="9"/>
        <v>0</v>
      </c>
      <c r="G58" s="5">
        <v>0</v>
      </c>
      <c r="H58" s="5">
        <v>0</v>
      </c>
      <c r="I58" s="5">
        <v>0</v>
      </c>
      <c r="J58" s="5">
        <v>0</v>
      </c>
      <c r="K58" s="5">
        <v>0</v>
      </c>
      <c r="L58" s="5">
        <f t="shared" si="10"/>
        <v>0</v>
      </c>
    </row>
    <row r="59" spans="1:13" ht="12.75">
      <c r="A59" s="11"/>
      <c r="B59" s="11" t="s">
        <v>36</v>
      </c>
      <c r="C59" s="12">
        <v>3000</v>
      </c>
      <c r="D59" s="13">
        <v>4</v>
      </c>
      <c r="E59" s="13" t="s">
        <v>78</v>
      </c>
      <c r="F59" s="12">
        <f t="shared" si="9"/>
        <v>12000</v>
      </c>
      <c r="G59" s="12">
        <v>0</v>
      </c>
      <c r="H59" s="12">
        <v>0</v>
      </c>
      <c r="I59" s="12">
        <v>0</v>
      </c>
      <c r="J59" s="12">
        <v>0</v>
      </c>
      <c r="K59" s="12">
        <v>0</v>
      </c>
      <c r="L59" s="12">
        <f t="shared" si="10"/>
        <v>12000</v>
      </c>
      <c r="M59" s="24"/>
    </row>
    <row r="60" spans="1:13" s="4" customFormat="1" ht="12.75">
      <c r="A60" s="4" t="s">
        <v>23</v>
      </c>
      <c r="C60" s="8"/>
      <c r="D60" s="10"/>
      <c r="E60" s="10"/>
      <c r="F60" s="8">
        <f aca="true" t="shared" si="11" ref="F60:L60">SUM(F53:F59)</f>
        <v>37000</v>
      </c>
      <c r="G60" s="8">
        <f t="shared" si="11"/>
        <v>0</v>
      </c>
      <c r="H60" s="8">
        <f t="shared" si="11"/>
        <v>0</v>
      </c>
      <c r="I60" s="8">
        <f t="shared" si="11"/>
        <v>0</v>
      </c>
      <c r="J60" s="8">
        <f t="shared" si="11"/>
        <v>0</v>
      </c>
      <c r="K60" s="8">
        <f t="shared" si="11"/>
        <v>0</v>
      </c>
      <c r="L60" s="8">
        <f t="shared" si="11"/>
        <v>37000</v>
      </c>
      <c r="M60" s="25"/>
    </row>
    <row r="62" ht="12.75">
      <c r="A62" s="4" t="s">
        <v>22</v>
      </c>
    </row>
    <row r="63" spans="2:12" ht="12.75">
      <c r="B63" t="s">
        <v>11</v>
      </c>
      <c r="C63" s="5">
        <v>0</v>
      </c>
      <c r="D63" s="3">
        <v>0</v>
      </c>
      <c r="F63" s="5">
        <f aca="true" t="shared" si="12" ref="F63:F69">C63*D63</f>
        <v>0</v>
      </c>
      <c r="G63" s="5">
        <v>0</v>
      </c>
      <c r="H63" s="5">
        <v>0</v>
      </c>
      <c r="I63" s="5">
        <v>0</v>
      </c>
      <c r="J63" s="5">
        <v>0</v>
      </c>
      <c r="K63" s="5">
        <v>0</v>
      </c>
      <c r="L63" s="5">
        <f aca="true" t="shared" si="13" ref="L63:L69">SUM(F63:K63)</f>
        <v>0</v>
      </c>
    </row>
    <row r="64" spans="2:12" ht="12.75">
      <c r="B64" t="s">
        <v>12</v>
      </c>
      <c r="C64" s="5">
        <v>0</v>
      </c>
      <c r="D64" s="3">
        <v>0</v>
      </c>
      <c r="E64" s="43"/>
      <c r="F64" s="5">
        <f t="shared" si="12"/>
        <v>0</v>
      </c>
      <c r="G64" s="5">
        <v>0</v>
      </c>
      <c r="H64" s="5">
        <v>0</v>
      </c>
      <c r="I64" s="5">
        <v>0</v>
      </c>
      <c r="J64" s="5">
        <v>0</v>
      </c>
      <c r="K64" s="5">
        <v>0</v>
      </c>
      <c r="L64" s="5">
        <f t="shared" si="13"/>
        <v>0</v>
      </c>
    </row>
    <row r="65" spans="2:12" ht="12.75">
      <c r="B65" t="s">
        <v>58</v>
      </c>
      <c r="C65" s="5">
        <v>3000</v>
      </c>
      <c r="D65" s="3">
        <v>2</v>
      </c>
      <c r="E65" s="3" t="s">
        <v>22</v>
      </c>
      <c r="F65" s="5">
        <f t="shared" si="12"/>
        <v>6000</v>
      </c>
      <c r="G65" s="5">
        <v>0</v>
      </c>
      <c r="H65" s="5">
        <v>0</v>
      </c>
      <c r="I65" s="5">
        <v>0</v>
      </c>
      <c r="J65" s="5">
        <v>0</v>
      </c>
      <c r="K65" s="5">
        <v>0</v>
      </c>
      <c r="L65" s="5">
        <f t="shared" si="13"/>
        <v>6000</v>
      </c>
    </row>
    <row r="66" spans="2:12" ht="12.75">
      <c r="B66" t="s">
        <v>25</v>
      </c>
      <c r="C66" s="5">
        <v>3000</v>
      </c>
      <c r="D66" s="3">
        <v>1</v>
      </c>
      <c r="E66" s="3" t="s">
        <v>22</v>
      </c>
      <c r="F66" s="5">
        <f t="shared" si="12"/>
        <v>3000</v>
      </c>
      <c r="G66" s="5">
        <v>0</v>
      </c>
      <c r="H66" s="5">
        <v>0</v>
      </c>
      <c r="I66" s="5">
        <v>0</v>
      </c>
      <c r="J66" s="5">
        <v>0</v>
      </c>
      <c r="K66" s="5">
        <v>0</v>
      </c>
      <c r="L66" s="5">
        <f t="shared" si="13"/>
        <v>3000</v>
      </c>
    </row>
    <row r="67" spans="2:12" ht="12.75">
      <c r="B67" t="s">
        <v>59</v>
      </c>
      <c r="C67" s="5">
        <v>3000</v>
      </c>
      <c r="D67" s="3">
        <v>2</v>
      </c>
      <c r="E67" s="3" t="s">
        <v>22</v>
      </c>
      <c r="F67" s="5">
        <f t="shared" si="12"/>
        <v>6000</v>
      </c>
      <c r="G67" s="5">
        <v>0</v>
      </c>
      <c r="H67" s="5">
        <v>0</v>
      </c>
      <c r="I67" s="5">
        <v>0</v>
      </c>
      <c r="J67" s="5">
        <v>0</v>
      </c>
      <c r="K67" s="5">
        <v>0</v>
      </c>
      <c r="L67" s="5">
        <f t="shared" si="13"/>
        <v>6000</v>
      </c>
    </row>
    <row r="68" spans="2:12" ht="12.75">
      <c r="B68" t="s">
        <v>60</v>
      </c>
      <c r="C68" s="5">
        <v>0</v>
      </c>
      <c r="D68" s="3">
        <v>0</v>
      </c>
      <c r="F68" s="5">
        <f t="shared" si="12"/>
        <v>0</v>
      </c>
      <c r="G68" s="5">
        <v>0</v>
      </c>
      <c r="H68" s="5">
        <v>0</v>
      </c>
      <c r="I68" s="5">
        <v>0</v>
      </c>
      <c r="J68" s="5">
        <v>0</v>
      </c>
      <c r="K68" s="5">
        <v>0</v>
      </c>
      <c r="L68" s="5">
        <f t="shared" si="13"/>
        <v>0</v>
      </c>
    </row>
    <row r="69" spans="1:13" ht="12.75">
      <c r="A69" s="11"/>
      <c r="B69" s="11" t="s">
        <v>50</v>
      </c>
      <c r="C69" s="12">
        <v>1500</v>
      </c>
      <c r="D69" s="13">
        <v>3</v>
      </c>
      <c r="E69" s="44" t="s">
        <v>82</v>
      </c>
      <c r="F69" s="12">
        <f t="shared" si="12"/>
        <v>4500</v>
      </c>
      <c r="G69" s="12">
        <v>0</v>
      </c>
      <c r="H69" s="12">
        <v>0</v>
      </c>
      <c r="I69" s="12">
        <v>0</v>
      </c>
      <c r="J69" s="12">
        <v>0</v>
      </c>
      <c r="K69" s="12">
        <v>0</v>
      </c>
      <c r="L69" s="12">
        <f t="shared" si="13"/>
        <v>4500</v>
      </c>
      <c r="M69" s="24"/>
    </row>
    <row r="70" spans="1:13" s="4" customFormat="1" ht="12.75">
      <c r="A70" s="4" t="s">
        <v>22</v>
      </c>
      <c r="C70" s="8"/>
      <c r="D70" s="10"/>
      <c r="E70" s="10"/>
      <c r="F70" s="8">
        <f aca="true" t="shared" si="14" ref="F70:L70">SUM(F63:F69)</f>
        <v>19500</v>
      </c>
      <c r="G70" s="8">
        <f t="shared" si="14"/>
        <v>0</v>
      </c>
      <c r="H70" s="8">
        <f t="shared" si="14"/>
        <v>0</v>
      </c>
      <c r="I70" s="8">
        <f t="shared" si="14"/>
        <v>0</v>
      </c>
      <c r="J70" s="8">
        <f t="shared" si="14"/>
        <v>0</v>
      </c>
      <c r="K70" s="8">
        <f t="shared" si="14"/>
        <v>0</v>
      </c>
      <c r="L70" s="8">
        <f t="shared" si="14"/>
        <v>19500</v>
      </c>
      <c r="M70" s="25"/>
    </row>
    <row r="71" spans="3:13" s="4" customFormat="1" ht="12.75">
      <c r="C71" s="8"/>
      <c r="D71" s="10"/>
      <c r="E71" s="10"/>
      <c r="F71" s="8"/>
      <c r="G71" s="8"/>
      <c r="H71" s="8"/>
      <c r="I71" s="8"/>
      <c r="J71" s="8"/>
      <c r="K71" s="8"/>
      <c r="L71" s="8"/>
      <c r="M71" s="25"/>
    </row>
    <row r="72" spans="1:13" s="4" customFormat="1" ht="12.75">
      <c r="A72" s="4" t="s">
        <v>41</v>
      </c>
      <c r="C72" s="8"/>
      <c r="D72" s="10"/>
      <c r="E72" s="10"/>
      <c r="F72" s="8"/>
      <c r="G72" s="8"/>
      <c r="H72" s="8"/>
      <c r="I72" s="8"/>
      <c r="J72" s="8"/>
      <c r="K72" s="8"/>
      <c r="L72" s="8"/>
      <c r="M72" s="25"/>
    </row>
    <row r="73" spans="2:13" s="4" customFormat="1" ht="12.75">
      <c r="B73" s="29" t="s">
        <v>42</v>
      </c>
      <c r="C73" s="30">
        <v>0</v>
      </c>
      <c r="D73" s="31">
        <v>0</v>
      </c>
      <c r="E73" s="31" t="s">
        <v>73</v>
      </c>
      <c r="F73" s="5">
        <f>C73*D73</f>
        <v>0</v>
      </c>
      <c r="G73" s="30">
        <v>0</v>
      </c>
      <c r="H73" s="30">
        <v>0</v>
      </c>
      <c r="I73" s="30">
        <v>0</v>
      </c>
      <c r="J73" s="30">
        <v>0</v>
      </c>
      <c r="K73" s="30">
        <v>0</v>
      </c>
      <c r="L73" s="5">
        <f>SUM(F73:K73)</f>
        <v>0</v>
      </c>
      <c r="M73" s="25"/>
    </row>
    <row r="74" spans="2:13" s="4" customFormat="1" ht="12.75">
      <c r="B74" s="29" t="s">
        <v>43</v>
      </c>
      <c r="C74" s="30">
        <v>0</v>
      </c>
      <c r="D74" s="31">
        <v>0</v>
      </c>
      <c r="E74" s="31"/>
      <c r="F74" s="5">
        <f>C74*D74</f>
        <v>0</v>
      </c>
      <c r="G74" s="30">
        <v>0</v>
      </c>
      <c r="H74" s="30">
        <v>0</v>
      </c>
      <c r="I74" s="30">
        <v>0</v>
      </c>
      <c r="J74" s="30">
        <v>0</v>
      </c>
      <c r="K74" s="30">
        <v>0</v>
      </c>
      <c r="L74" s="5">
        <f>SUM(F74:K74)</f>
        <v>0</v>
      </c>
      <c r="M74" s="25"/>
    </row>
    <row r="75" spans="2:13" s="4" customFormat="1" ht="12.75">
      <c r="B75" s="29" t="s">
        <v>44</v>
      </c>
      <c r="C75" s="30">
        <v>0</v>
      </c>
      <c r="D75" s="31">
        <v>0</v>
      </c>
      <c r="E75" s="31" t="s">
        <v>73</v>
      </c>
      <c r="F75" s="5">
        <f>C75*D75</f>
        <v>0</v>
      </c>
      <c r="G75" s="30">
        <v>0</v>
      </c>
      <c r="H75" s="30">
        <v>0</v>
      </c>
      <c r="I75" s="30">
        <v>0</v>
      </c>
      <c r="J75" s="30">
        <v>0</v>
      </c>
      <c r="K75" s="30">
        <v>0</v>
      </c>
      <c r="L75" s="5">
        <f>SUM(F75:K75)</f>
        <v>0</v>
      </c>
      <c r="M75" s="25"/>
    </row>
    <row r="76" spans="2:13" s="4" customFormat="1" ht="12.75">
      <c r="B76" s="29" t="s">
        <v>45</v>
      </c>
      <c r="C76" s="30">
        <v>0</v>
      </c>
      <c r="D76" s="31">
        <v>0</v>
      </c>
      <c r="E76" s="31"/>
      <c r="F76" s="5">
        <f>C76*D76</f>
        <v>0</v>
      </c>
      <c r="G76" s="30">
        <v>0</v>
      </c>
      <c r="H76" s="30">
        <v>0</v>
      </c>
      <c r="I76" s="30">
        <v>0</v>
      </c>
      <c r="J76" s="30">
        <v>0</v>
      </c>
      <c r="K76" s="30">
        <v>0</v>
      </c>
      <c r="L76" s="5">
        <f>SUM(F76:K76)</f>
        <v>0</v>
      </c>
      <c r="M76" s="25"/>
    </row>
    <row r="77" spans="2:13" s="4" customFormat="1" ht="12.75">
      <c r="B77" s="29" t="s">
        <v>68</v>
      </c>
      <c r="C77" s="30">
        <v>10000</v>
      </c>
      <c r="D77" s="31">
        <v>0</v>
      </c>
      <c r="E77" s="31" t="s">
        <v>69</v>
      </c>
      <c r="F77" s="5">
        <f>C77*D77</f>
        <v>0</v>
      </c>
      <c r="G77" s="30">
        <v>0</v>
      </c>
      <c r="H77" s="30">
        <v>0</v>
      </c>
      <c r="I77" s="30">
        <v>0</v>
      </c>
      <c r="J77" s="30">
        <v>0</v>
      </c>
      <c r="K77" s="30">
        <v>0</v>
      </c>
      <c r="L77" s="5">
        <f>SUM(F77:K77)</f>
        <v>0</v>
      </c>
      <c r="M77" s="25"/>
    </row>
    <row r="78" spans="1:13" s="4" customFormat="1" ht="12.75">
      <c r="A78" s="4" t="s">
        <v>41</v>
      </c>
      <c r="B78" s="29"/>
      <c r="C78" s="8"/>
      <c r="D78" s="10"/>
      <c r="E78" s="10"/>
      <c r="F78" s="8">
        <f>SUM(F73:F77)</f>
        <v>0</v>
      </c>
      <c r="G78" s="8">
        <f aca="true" t="shared" si="15" ref="G78:L78">SUM(G73:G77)</f>
        <v>0</v>
      </c>
      <c r="H78" s="8">
        <f t="shared" si="15"/>
        <v>0</v>
      </c>
      <c r="I78" s="8">
        <f t="shared" si="15"/>
        <v>0</v>
      </c>
      <c r="J78" s="8">
        <f t="shared" si="15"/>
        <v>0</v>
      </c>
      <c r="K78" s="8">
        <f t="shared" si="15"/>
        <v>0</v>
      </c>
      <c r="L78" s="8">
        <f t="shared" si="15"/>
        <v>0</v>
      </c>
      <c r="M78" s="25"/>
    </row>
    <row r="79" spans="2:13" s="4" customFormat="1" ht="12.75">
      <c r="B79" s="29"/>
      <c r="C79" s="8"/>
      <c r="D79" s="10"/>
      <c r="E79" s="10"/>
      <c r="F79" s="8"/>
      <c r="G79" s="8"/>
      <c r="H79" s="8"/>
      <c r="I79" s="8"/>
      <c r="J79" s="8"/>
      <c r="K79" s="8"/>
      <c r="L79" s="8"/>
      <c r="M79" s="25"/>
    </row>
    <row r="81" spans="1:13" s="1" customFormat="1" ht="12.75">
      <c r="A81" s="33" t="s">
        <v>26</v>
      </c>
      <c r="B81" s="33"/>
      <c r="C81" s="34"/>
      <c r="D81" s="35"/>
      <c r="E81" s="35"/>
      <c r="F81" s="34">
        <f>+F78+F70+F60+F50+F42+F36+F28+F17+F12</f>
        <v>180456.39299999998</v>
      </c>
      <c r="G81" s="34">
        <f aca="true" t="shared" si="16" ref="G81:L81">+G78+G70+G60+G50+G42+G36+G28+G17+G12</f>
        <v>247500</v>
      </c>
      <c r="H81" s="34">
        <f t="shared" si="16"/>
        <v>277658.724</v>
      </c>
      <c r="I81" s="34">
        <f t="shared" si="16"/>
        <v>341575.81200000003</v>
      </c>
      <c r="J81" s="34">
        <f t="shared" si="16"/>
        <v>304512.1875</v>
      </c>
      <c r="K81" s="34">
        <f t="shared" si="16"/>
        <v>415398.389875</v>
      </c>
      <c r="L81" s="34">
        <f t="shared" si="16"/>
        <v>1767101.506375</v>
      </c>
      <c r="M81" s="26"/>
    </row>
    <row r="83" spans="1:12" ht="12.75">
      <c r="A83" s="1" t="s">
        <v>46</v>
      </c>
      <c r="C83" s="36">
        <v>0.1</v>
      </c>
      <c r="D83" s="37"/>
      <c r="E83" s="37"/>
      <c r="F83" s="38">
        <f aca="true" t="shared" si="17" ref="F83:K83">IF(F84="X",$C$83*F81,0)</f>
        <v>18045.6393</v>
      </c>
      <c r="G83" s="38">
        <f t="shared" si="17"/>
        <v>0</v>
      </c>
      <c r="H83" s="38">
        <f t="shared" si="17"/>
        <v>0</v>
      </c>
      <c r="I83" s="38">
        <f t="shared" si="17"/>
        <v>34157.58120000001</v>
      </c>
      <c r="J83" s="38">
        <f t="shared" si="17"/>
        <v>0</v>
      </c>
      <c r="K83" s="38">
        <f t="shared" si="17"/>
        <v>41539.8389875</v>
      </c>
      <c r="L83" s="38">
        <f>$C$83*L81</f>
        <v>176710.15063750002</v>
      </c>
    </row>
    <row r="84" spans="1:12" ht="12.75">
      <c r="A84" s="1"/>
      <c r="B84" s="29" t="s">
        <v>96</v>
      </c>
      <c r="C84" s="36"/>
      <c r="D84" s="37"/>
      <c r="E84" s="37"/>
      <c r="F84" s="26" t="s">
        <v>95</v>
      </c>
      <c r="G84" s="26"/>
      <c r="H84" s="26"/>
      <c r="I84" s="26" t="s">
        <v>95</v>
      </c>
      <c r="J84" s="26"/>
      <c r="K84" s="26" t="s">
        <v>95</v>
      </c>
      <c r="L84" s="38"/>
    </row>
    <row r="86" spans="1:12" ht="13.5" thickBot="1">
      <c r="A86" s="39" t="s">
        <v>47</v>
      </c>
      <c r="B86" s="32"/>
      <c r="C86" s="40"/>
      <c r="D86" s="41"/>
      <c r="E86" s="41"/>
      <c r="F86" s="42">
        <f>F81+F83</f>
        <v>198502.0323</v>
      </c>
      <c r="G86" s="42">
        <f aca="true" t="shared" si="18" ref="G86:L86">G81+G83</f>
        <v>247500</v>
      </c>
      <c r="H86" s="42">
        <f t="shared" si="18"/>
        <v>277658.724</v>
      </c>
      <c r="I86" s="42">
        <f t="shared" si="18"/>
        <v>375733.39320000005</v>
      </c>
      <c r="J86" s="42">
        <f t="shared" si="18"/>
        <v>304512.1875</v>
      </c>
      <c r="K86" s="42">
        <f t="shared" si="18"/>
        <v>456938.2288625</v>
      </c>
      <c r="L86" s="42">
        <f t="shared" si="18"/>
        <v>1943811.6570125</v>
      </c>
    </row>
    <row r="87" ht="13.5" thickTop="1"/>
  </sheetData>
  <sheetProtection/>
  <mergeCells count="1">
    <mergeCell ref="G1:I1"/>
  </mergeCells>
  <printOptions/>
  <pageMargins left="0.75" right="0.75" top="1" bottom="1" header="0.5" footer="0.5"/>
  <pageSetup fitToHeight="0" fitToWidth="1" horizontalDpi="600" verticalDpi="600" orientation="landscape" scale="55" r:id="rId1"/>
  <headerFooter alignWithMargins="0">
    <oddHeader>&amp;C&amp;"Arial,Bold"&amp;14Project Cost Evaluation
&amp;A</oddHeader>
    <oddFooter>&amp;LPrinted: &amp;D  &amp;T&amp;RPage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87"/>
  <sheetViews>
    <sheetView zoomScalePageLayoutView="0" workbookViewId="0" topLeftCell="A19">
      <selection activeCell="I38" sqref="I38"/>
    </sheetView>
  </sheetViews>
  <sheetFormatPr defaultColWidth="9.140625" defaultRowHeight="12.75"/>
  <cols>
    <col min="2" max="2" width="38.421875" style="0" customWidth="1"/>
    <col min="3" max="3" width="12.28125" style="5" bestFit="1" customWidth="1"/>
    <col min="4" max="4" width="10.00390625" style="3" bestFit="1" customWidth="1"/>
    <col min="5" max="5" width="39.421875" style="3" customWidth="1"/>
    <col min="6" max="6" width="14.421875" style="5" customWidth="1"/>
    <col min="7" max="7" width="12.8515625" style="5" bestFit="1" customWidth="1"/>
    <col min="8" max="8" width="12.28125" style="5" bestFit="1" customWidth="1"/>
    <col min="9" max="9" width="12.421875" style="5" customWidth="1"/>
    <col min="10" max="10" width="13.421875" style="5" customWidth="1"/>
    <col min="11" max="11" width="12.8515625" style="5" customWidth="1"/>
    <col min="12" max="12" width="14.140625" style="5" customWidth="1"/>
    <col min="13" max="13" width="15.57421875" style="22" customWidth="1"/>
  </cols>
  <sheetData>
    <row r="1" spans="7:11" ht="12.75">
      <c r="G1" s="68" t="s">
        <v>53</v>
      </c>
      <c r="H1" s="68"/>
      <c r="I1" s="68"/>
      <c r="J1" s="21"/>
      <c r="K1" s="21"/>
    </row>
    <row r="2" spans="1:13" s="2" customFormat="1" ht="25.5">
      <c r="A2" s="18" t="s">
        <v>0</v>
      </c>
      <c r="B2" s="18" t="s">
        <v>1</v>
      </c>
      <c r="C2" s="20" t="s">
        <v>2</v>
      </c>
      <c r="D2" s="19" t="s">
        <v>32</v>
      </c>
      <c r="E2" s="19" t="s">
        <v>31</v>
      </c>
      <c r="F2" s="20" t="s">
        <v>54</v>
      </c>
      <c r="G2" s="20" t="s">
        <v>55</v>
      </c>
      <c r="H2" s="20" t="s">
        <v>56</v>
      </c>
      <c r="I2" s="20" t="s">
        <v>57</v>
      </c>
      <c r="J2" s="20" t="s">
        <v>33</v>
      </c>
      <c r="K2" s="20" t="s">
        <v>34</v>
      </c>
      <c r="L2" s="20" t="s">
        <v>35</v>
      </c>
      <c r="M2" s="20" t="s">
        <v>19</v>
      </c>
    </row>
    <row r="3" spans="3:13" s="2" customFormat="1" ht="12.75">
      <c r="C3" s="6"/>
      <c r="D3" s="9"/>
      <c r="E3" s="9"/>
      <c r="F3" s="6"/>
      <c r="G3" s="6"/>
      <c r="H3" s="6"/>
      <c r="I3" s="6"/>
      <c r="J3" s="6"/>
      <c r="K3" s="6"/>
      <c r="L3" s="6"/>
      <c r="M3" s="23"/>
    </row>
    <row r="4" ht="12.75">
      <c r="A4" s="4" t="s">
        <v>3</v>
      </c>
    </row>
    <row r="5" spans="2:13" ht="12.75">
      <c r="B5" t="s">
        <v>62</v>
      </c>
      <c r="C5" s="5">
        <v>0</v>
      </c>
      <c r="D5" s="3">
        <v>0</v>
      </c>
      <c r="E5" s="50" t="s">
        <v>103</v>
      </c>
      <c r="F5" s="5">
        <f>C5*D5</f>
        <v>0</v>
      </c>
      <c r="G5" s="5">
        <v>0</v>
      </c>
      <c r="H5" s="5">
        <v>0</v>
      </c>
      <c r="I5" s="5">
        <v>0</v>
      </c>
      <c r="J5" s="5">
        <v>0</v>
      </c>
      <c r="K5" s="5">
        <v>0</v>
      </c>
      <c r="L5" s="5">
        <f>SUM(F5:K5)</f>
        <v>0</v>
      </c>
      <c r="M5" s="46"/>
    </row>
    <row r="6" spans="2:12" ht="12.75">
      <c r="B6" t="s">
        <v>51</v>
      </c>
      <c r="C6" s="5">
        <v>0</v>
      </c>
      <c r="D6" s="3">
        <v>0</v>
      </c>
      <c r="E6" s="50" t="s">
        <v>103</v>
      </c>
      <c r="F6" s="5">
        <f>C6*D6</f>
        <v>0</v>
      </c>
      <c r="G6" s="5">
        <v>0</v>
      </c>
      <c r="H6" s="5">
        <v>0</v>
      </c>
      <c r="J6" s="5">
        <f>I6*1.1</f>
        <v>0</v>
      </c>
      <c r="K6" s="5">
        <v>0</v>
      </c>
      <c r="L6" s="5">
        <f>SUM(F6:K6)</f>
        <v>0</v>
      </c>
    </row>
    <row r="7" spans="2:12" ht="12.75">
      <c r="B7" t="s">
        <v>88</v>
      </c>
      <c r="C7" s="5">
        <v>0</v>
      </c>
      <c r="D7" s="3">
        <v>0</v>
      </c>
      <c r="E7" s="50" t="s">
        <v>103</v>
      </c>
      <c r="F7" s="5">
        <f>C7*D7</f>
        <v>0</v>
      </c>
      <c r="G7" s="5">
        <v>0</v>
      </c>
      <c r="I7" s="5">
        <f>+C7*4</f>
        <v>0</v>
      </c>
      <c r="J7" s="5">
        <v>0</v>
      </c>
      <c r="K7" s="5">
        <f>+C7*4</f>
        <v>0</v>
      </c>
      <c r="L7" s="5">
        <f>SUM(F7:K7)</f>
        <v>0</v>
      </c>
    </row>
    <row r="8" spans="2:12" ht="12.75">
      <c r="B8" t="s">
        <v>89</v>
      </c>
      <c r="C8" s="5">
        <v>0</v>
      </c>
      <c r="D8" s="3">
        <v>0</v>
      </c>
      <c r="E8" s="50" t="s">
        <v>103</v>
      </c>
      <c r="F8" s="5">
        <f>C8*D8</f>
        <v>0</v>
      </c>
      <c r="G8" s="5">
        <v>0</v>
      </c>
      <c r="H8" s="5">
        <v>0</v>
      </c>
      <c r="I8" s="5">
        <v>0</v>
      </c>
      <c r="J8" s="5">
        <v>0</v>
      </c>
      <c r="K8" s="5">
        <f>F8</f>
        <v>0</v>
      </c>
      <c r="L8" s="5">
        <f>SUM(F8:K8)</f>
        <v>0</v>
      </c>
    </row>
    <row r="9" spans="2:12" ht="12.75">
      <c r="B9" t="s">
        <v>87</v>
      </c>
      <c r="C9" s="5">
        <v>0</v>
      </c>
      <c r="D9" s="3">
        <v>0</v>
      </c>
      <c r="E9" s="50" t="s">
        <v>103</v>
      </c>
      <c r="F9" s="5">
        <f>C9*D9</f>
        <v>0</v>
      </c>
      <c r="G9" s="5">
        <v>0</v>
      </c>
      <c r="H9" s="5">
        <v>0</v>
      </c>
      <c r="I9" s="5">
        <v>0</v>
      </c>
      <c r="J9" s="5">
        <v>0</v>
      </c>
      <c r="K9" s="5">
        <v>0</v>
      </c>
      <c r="L9" s="5">
        <f>SUM(F9:K9)</f>
        <v>0</v>
      </c>
    </row>
    <row r="10" spans="2:5" ht="12.75">
      <c r="B10" t="s">
        <v>83</v>
      </c>
      <c r="E10" s="50" t="s">
        <v>103</v>
      </c>
    </row>
    <row r="11" spans="1:13" ht="12.75">
      <c r="A11" s="11"/>
      <c r="B11" s="11" t="s">
        <v>48</v>
      </c>
      <c r="C11" s="49">
        <v>0</v>
      </c>
      <c r="D11" s="13">
        <v>0</v>
      </c>
      <c r="E11" s="53" t="s">
        <v>103</v>
      </c>
      <c r="F11" s="12">
        <f>C11*D11</f>
        <v>0</v>
      </c>
      <c r="G11" s="12"/>
      <c r="H11" s="12">
        <v>0</v>
      </c>
      <c r="I11" s="12">
        <v>0</v>
      </c>
      <c r="J11" s="12">
        <v>0</v>
      </c>
      <c r="K11" s="12">
        <v>0</v>
      </c>
      <c r="L11" s="12">
        <f>SUM(F11:K11)</f>
        <v>0</v>
      </c>
      <c r="M11" s="24"/>
    </row>
    <row r="12" spans="1:13" s="4" customFormat="1" ht="12.75">
      <c r="A12" s="4" t="s">
        <v>3</v>
      </c>
      <c r="C12" s="8"/>
      <c r="D12" s="10"/>
      <c r="E12" s="10"/>
      <c r="F12" s="8">
        <f aca="true" t="shared" si="0" ref="F12:L12">SUM(F5:F11)</f>
        <v>0</v>
      </c>
      <c r="G12" s="8">
        <f t="shared" si="0"/>
        <v>0</v>
      </c>
      <c r="H12" s="8">
        <f t="shared" si="0"/>
        <v>0</v>
      </c>
      <c r="I12" s="8">
        <f t="shared" si="0"/>
        <v>0</v>
      </c>
      <c r="J12" s="8">
        <f t="shared" si="0"/>
        <v>0</v>
      </c>
      <c r="K12" s="8">
        <f t="shared" si="0"/>
        <v>0</v>
      </c>
      <c r="L12" s="8">
        <f t="shared" si="0"/>
        <v>0</v>
      </c>
      <c r="M12" s="25"/>
    </row>
    <row r="13" ht="12.75">
      <c r="A13" s="4"/>
    </row>
    <row r="14" ht="12.75">
      <c r="A14" s="4" t="s">
        <v>4</v>
      </c>
    </row>
    <row r="15" spans="2:12" ht="12.75">
      <c r="B15" t="s">
        <v>5</v>
      </c>
      <c r="C15" s="5">
        <v>0</v>
      </c>
      <c r="D15" s="3">
        <v>0</v>
      </c>
      <c r="E15" s="31" t="s">
        <v>104</v>
      </c>
      <c r="F15" s="5">
        <f>C15*D15</f>
        <v>0</v>
      </c>
      <c r="G15" s="5">
        <v>0</v>
      </c>
      <c r="H15" s="5">
        <v>0</v>
      </c>
      <c r="I15" s="5">
        <v>0</v>
      </c>
      <c r="J15" s="5">
        <v>0</v>
      </c>
      <c r="K15" s="5">
        <v>0</v>
      </c>
      <c r="L15" s="5">
        <f>SUM(F15:K15)</f>
        <v>0</v>
      </c>
    </row>
    <row r="16" spans="1:13" ht="12.75">
      <c r="A16" s="11"/>
      <c r="B16" s="11" t="s">
        <v>6</v>
      </c>
      <c r="C16" s="12">
        <v>0</v>
      </c>
      <c r="D16" s="13">
        <v>0</v>
      </c>
      <c r="E16" s="51" t="s">
        <v>104</v>
      </c>
      <c r="F16" s="12">
        <f>C16*D16</f>
        <v>0</v>
      </c>
      <c r="G16" s="12">
        <v>0</v>
      </c>
      <c r="H16" s="12">
        <v>0</v>
      </c>
      <c r="I16" s="12">
        <v>0</v>
      </c>
      <c r="J16" s="12">
        <v>0</v>
      </c>
      <c r="K16" s="12">
        <v>0</v>
      </c>
      <c r="L16" s="12">
        <f>SUM(F16:K16)</f>
        <v>0</v>
      </c>
      <c r="M16" s="24"/>
    </row>
    <row r="17" spans="1:13" s="4" customFormat="1" ht="12.75">
      <c r="A17" s="4" t="s">
        <v>4</v>
      </c>
      <c r="C17" s="8"/>
      <c r="D17" s="10"/>
      <c r="E17" s="10"/>
      <c r="F17" s="8">
        <f aca="true" t="shared" si="1" ref="F17:L17">SUM(F13:F16)</f>
        <v>0</v>
      </c>
      <c r="G17" s="8">
        <f t="shared" si="1"/>
        <v>0</v>
      </c>
      <c r="H17" s="8">
        <f t="shared" si="1"/>
        <v>0</v>
      </c>
      <c r="I17" s="8">
        <f t="shared" si="1"/>
        <v>0</v>
      </c>
      <c r="J17" s="8">
        <f t="shared" si="1"/>
        <v>0</v>
      </c>
      <c r="K17" s="8">
        <f t="shared" si="1"/>
        <v>0</v>
      </c>
      <c r="L17" s="8">
        <f t="shared" si="1"/>
        <v>0</v>
      </c>
      <c r="M17" s="25"/>
    </row>
    <row r="19" ht="12.75">
      <c r="A19" s="4" t="s">
        <v>7</v>
      </c>
    </row>
    <row r="20" ht="12.75">
      <c r="A20" s="4"/>
    </row>
    <row r="21" spans="1:12" ht="12.75">
      <c r="A21" s="4"/>
      <c r="B21" t="s">
        <v>37</v>
      </c>
      <c r="C21" s="5">
        <v>0</v>
      </c>
      <c r="D21" s="3">
        <v>0</v>
      </c>
      <c r="E21" s="3" t="s">
        <v>91</v>
      </c>
      <c r="F21" s="5">
        <f aca="true" t="shared" si="2" ref="F21:F27">C21*D21</f>
        <v>0</v>
      </c>
      <c r="G21" s="5">
        <v>0</v>
      </c>
      <c r="H21" s="5">
        <v>0</v>
      </c>
      <c r="I21" s="5">
        <v>0</v>
      </c>
      <c r="J21" s="5">
        <v>0</v>
      </c>
      <c r="K21" s="5">
        <v>0</v>
      </c>
      <c r="L21" s="5">
        <f aca="true" t="shared" si="3" ref="L21:L27">SUM(F21:K21)</f>
        <v>0</v>
      </c>
    </row>
    <row r="22" spans="1:12" ht="12.75">
      <c r="A22" s="4"/>
      <c r="B22" t="s">
        <v>38</v>
      </c>
      <c r="C22" s="5">
        <v>0</v>
      </c>
      <c r="D22" s="3">
        <v>0</v>
      </c>
      <c r="E22" s="3" t="s">
        <v>91</v>
      </c>
      <c r="F22" s="5">
        <f t="shared" si="2"/>
        <v>0</v>
      </c>
      <c r="G22" s="5">
        <v>0</v>
      </c>
      <c r="H22" s="5">
        <v>0</v>
      </c>
      <c r="I22" s="5">
        <v>0</v>
      </c>
      <c r="J22" s="5">
        <v>0</v>
      </c>
      <c r="K22" s="5">
        <v>0</v>
      </c>
      <c r="L22" s="5">
        <f t="shared" si="3"/>
        <v>0</v>
      </c>
    </row>
    <row r="23" spans="1:12" ht="12.75">
      <c r="A23" s="4"/>
      <c r="B23" t="s">
        <v>8</v>
      </c>
      <c r="C23" s="5">
        <v>0</v>
      </c>
      <c r="D23" s="3">
        <v>0</v>
      </c>
      <c r="E23" s="3" t="s">
        <v>91</v>
      </c>
      <c r="F23" s="5">
        <f t="shared" si="2"/>
        <v>0</v>
      </c>
      <c r="G23" s="5">
        <v>0</v>
      </c>
      <c r="H23" s="5">
        <f>+C23*2</f>
        <v>0</v>
      </c>
      <c r="I23" s="5">
        <f>+C23*2</f>
        <v>0</v>
      </c>
      <c r="J23" s="5">
        <v>0</v>
      </c>
      <c r="K23" s="5">
        <f>+C23*5</f>
        <v>0</v>
      </c>
      <c r="L23" s="5">
        <f t="shared" si="3"/>
        <v>0</v>
      </c>
    </row>
    <row r="24" spans="2:12" ht="12.75">
      <c r="B24" t="s">
        <v>65</v>
      </c>
      <c r="C24" s="5">
        <v>0</v>
      </c>
      <c r="D24" s="3">
        <v>0</v>
      </c>
      <c r="E24" s="3" t="s">
        <v>91</v>
      </c>
      <c r="F24" s="5">
        <f t="shared" si="2"/>
        <v>0</v>
      </c>
      <c r="G24" s="5">
        <v>0</v>
      </c>
      <c r="H24" s="5">
        <v>0</v>
      </c>
      <c r="I24" s="5">
        <v>0</v>
      </c>
      <c r="J24" s="5">
        <v>0</v>
      </c>
      <c r="K24" s="5">
        <v>0</v>
      </c>
      <c r="L24" s="5">
        <f t="shared" si="3"/>
        <v>0</v>
      </c>
    </row>
    <row r="25" spans="2:12" ht="12.75">
      <c r="B25" t="s">
        <v>65</v>
      </c>
      <c r="C25" s="5">
        <v>0</v>
      </c>
      <c r="D25" s="3">
        <v>0</v>
      </c>
      <c r="E25" s="3" t="s">
        <v>91</v>
      </c>
      <c r="F25" s="5">
        <f t="shared" si="2"/>
        <v>0</v>
      </c>
      <c r="G25" s="5">
        <v>0</v>
      </c>
      <c r="H25" s="5">
        <v>0</v>
      </c>
      <c r="I25" s="5">
        <v>0</v>
      </c>
      <c r="J25" s="5">
        <v>0</v>
      </c>
      <c r="K25" s="5">
        <v>0</v>
      </c>
      <c r="L25" s="5">
        <f t="shared" si="3"/>
        <v>0</v>
      </c>
    </row>
    <row r="26" spans="2:12" ht="12.75">
      <c r="B26" t="s">
        <v>49</v>
      </c>
      <c r="C26" s="5">
        <v>0</v>
      </c>
      <c r="D26" s="3">
        <v>0</v>
      </c>
      <c r="E26" s="3" t="s">
        <v>91</v>
      </c>
      <c r="F26" s="5">
        <f t="shared" si="2"/>
        <v>0</v>
      </c>
      <c r="G26" s="5">
        <v>0</v>
      </c>
      <c r="H26" s="5">
        <v>0</v>
      </c>
      <c r="I26" s="5">
        <v>0</v>
      </c>
      <c r="J26" s="5">
        <v>0</v>
      </c>
      <c r="K26" s="5">
        <v>0</v>
      </c>
      <c r="L26" s="5">
        <f t="shared" si="3"/>
        <v>0</v>
      </c>
    </row>
    <row r="27" spans="1:13" ht="12.75">
      <c r="A27" s="11"/>
      <c r="B27" s="11" t="s">
        <v>9</v>
      </c>
      <c r="C27" s="12">
        <v>0</v>
      </c>
      <c r="D27" s="13">
        <v>0</v>
      </c>
      <c r="E27" s="13" t="s">
        <v>91</v>
      </c>
      <c r="F27" s="12">
        <f t="shared" si="2"/>
        <v>0</v>
      </c>
      <c r="G27" s="12">
        <v>0</v>
      </c>
      <c r="H27" s="12">
        <v>0</v>
      </c>
      <c r="I27" s="12">
        <v>0</v>
      </c>
      <c r="J27" s="12">
        <v>0</v>
      </c>
      <c r="K27" s="12">
        <v>0</v>
      </c>
      <c r="L27" s="12">
        <f t="shared" si="3"/>
        <v>0</v>
      </c>
      <c r="M27" s="24"/>
    </row>
    <row r="28" spans="1:13" s="4" customFormat="1" ht="12.75">
      <c r="A28" s="4" t="s">
        <v>7</v>
      </c>
      <c r="C28" s="8"/>
      <c r="D28" s="10"/>
      <c r="E28" s="10"/>
      <c r="F28" s="8">
        <f>SUM(F20:F27)</f>
        <v>0</v>
      </c>
      <c r="G28" s="8">
        <f aca="true" t="shared" si="4" ref="G28:L28">SUM(G20:G27)</f>
        <v>0</v>
      </c>
      <c r="H28" s="8">
        <f t="shared" si="4"/>
        <v>0</v>
      </c>
      <c r="I28" s="8">
        <f t="shared" si="4"/>
        <v>0</v>
      </c>
      <c r="J28" s="8">
        <f t="shared" si="4"/>
        <v>0</v>
      </c>
      <c r="K28" s="8">
        <f t="shared" si="4"/>
        <v>0</v>
      </c>
      <c r="L28" s="8">
        <f t="shared" si="4"/>
        <v>0</v>
      </c>
      <c r="M28" s="25"/>
    </row>
    <row r="30" ht="12.75">
      <c r="A30" s="4" t="s">
        <v>10</v>
      </c>
    </row>
    <row r="31" spans="2:12" ht="12.75">
      <c r="B31" t="s">
        <v>11</v>
      </c>
      <c r="C31" s="5">
        <v>0</v>
      </c>
      <c r="D31" s="3">
        <v>0</v>
      </c>
      <c r="E31" s="3" t="s">
        <v>91</v>
      </c>
      <c r="F31" s="5">
        <f aca="true" t="shared" si="5" ref="F31:F36">C31*D31</f>
        <v>0</v>
      </c>
      <c r="G31" s="5">
        <v>0</v>
      </c>
      <c r="H31" s="5">
        <f>+C31*4</f>
        <v>0</v>
      </c>
      <c r="I31" s="5">
        <f>+C31*2</f>
        <v>0</v>
      </c>
      <c r="J31" s="5">
        <v>0</v>
      </c>
      <c r="K31" s="5">
        <f>+C31*3</f>
        <v>0</v>
      </c>
      <c r="L31" s="5">
        <f aca="true" t="shared" si="6" ref="L31:L36">SUM(F31:K31)</f>
        <v>0</v>
      </c>
    </row>
    <row r="32" spans="2:12" ht="12.75">
      <c r="B32" t="s">
        <v>12</v>
      </c>
      <c r="C32" s="5">
        <v>0</v>
      </c>
      <c r="D32" s="3">
        <v>0</v>
      </c>
      <c r="E32" s="3" t="s">
        <v>141</v>
      </c>
      <c r="F32" s="5">
        <f t="shared" si="5"/>
        <v>0</v>
      </c>
      <c r="G32" s="5">
        <v>0</v>
      </c>
      <c r="H32" s="5">
        <v>0</v>
      </c>
      <c r="I32" s="5">
        <v>0</v>
      </c>
      <c r="J32" s="5">
        <v>0</v>
      </c>
      <c r="K32" s="5">
        <v>0</v>
      </c>
      <c r="L32" s="5">
        <f t="shared" si="6"/>
        <v>0</v>
      </c>
    </row>
    <row r="33" spans="2:12" ht="12.75">
      <c r="B33" s="29" t="s">
        <v>109</v>
      </c>
      <c r="C33" s="5">
        <v>0</v>
      </c>
      <c r="D33" s="3">
        <v>0</v>
      </c>
      <c r="E33" s="31" t="s">
        <v>108</v>
      </c>
      <c r="F33" s="5">
        <f t="shared" si="5"/>
        <v>0</v>
      </c>
      <c r="G33" s="5">
        <v>0</v>
      </c>
      <c r="H33" s="5">
        <v>0</v>
      </c>
      <c r="I33" s="5">
        <v>0</v>
      </c>
      <c r="J33" s="5">
        <v>0</v>
      </c>
      <c r="K33" s="5">
        <v>0</v>
      </c>
      <c r="L33" s="5">
        <f t="shared" si="6"/>
        <v>0</v>
      </c>
    </row>
    <row r="34" spans="2:12" ht="12.75">
      <c r="B34" s="29" t="s">
        <v>17</v>
      </c>
      <c r="C34" s="5">
        <v>0</v>
      </c>
      <c r="D34" s="3">
        <v>0</v>
      </c>
      <c r="E34" s="52" t="s">
        <v>101</v>
      </c>
      <c r="F34" s="5">
        <f t="shared" si="5"/>
        <v>0</v>
      </c>
      <c r="G34" s="5">
        <v>0</v>
      </c>
      <c r="H34" s="5">
        <f>+C34*4</f>
        <v>0</v>
      </c>
      <c r="I34" s="5">
        <f>+C34*2</f>
        <v>0</v>
      </c>
      <c r="J34" s="5">
        <v>0</v>
      </c>
      <c r="K34" s="5">
        <f>+C34*3</f>
        <v>0</v>
      </c>
      <c r="L34" s="5">
        <f t="shared" si="6"/>
        <v>0</v>
      </c>
    </row>
    <row r="35" spans="2:12" ht="12.75">
      <c r="B35" s="29" t="s">
        <v>17</v>
      </c>
      <c r="C35" s="5">
        <v>0</v>
      </c>
      <c r="D35" s="3">
        <v>0</v>
      </c>
      <c r="E35" s="52" t="s">
        <v>142</v>
      </c>
      <c r="F35" s="5">
        <f t="shared" si="5"/>
        <v>0</v>
      </c>
      <c r="G35" s="5">
        <v>22000</v>
      </c>
      <c r="H35" s="5">
        <f>28000</f>
        <v>28000</v>
      </c>
      <c r="I35" s="5">
        <v>32813</v>
      </c>
      <c r="J35" s="5">
        <f aca="true" t="shared" si="7" ref="H35:K36">1.05*I35</f>
        <v>34453.65</v>
      </c>
      <c r="K35" s="5">
        <f t="shared" si="7"/>
        <v>36176.332500000004</v>
      </c>
      <c r="L35" s="5">
        <f t="shared" si="6"/>
        <v>153442.98249999998</v>
      </c>
    </row>
    <row r="36" spans="1:13" ht="12.75">
      <c r="A36" s="11"/>
      <c r="B36" s="54" t="s">
        <v>100</v>
      </c>
      <c r="C36" s="12">
        <v>0</v>
      </c>
      <c r="D36" s="13">
        <v>0</v>
      </c>
      <c r="E36" s="53" t="s">
        <v>99</v>
      </c>
      <c r="F36" s="12">
        <f t="shared" si="5"/>
        <v>0</v>
      </c>
      <c r="G36" s="12">
        <v>14000</v>
      </c>
      <c r="H36" s="12">
        <f t="shared" si="7"/>
        <v>14700</v>
      </c>
      <c r="I36" s="12">
        <f>48225-32813</f>
        <v>15412</v>
      </c>
      <c r="J36" s="12">
        <f t="shared" si="7"/>
        <v>16182.6</v>
      </c>
      <c r="K36" s="12">
        <f t="shared" si="7"/>
        <v>16991.73</v>
      </c>
      <c r="L36" s="12">
        <f t="shared" si="6"/>
        <v>77286.33</v>
      </c>
      <c r="M36" s="24"/>
    </row>
    <row r="37" spans="1:13" s="4" customFormat="1" ht="12.75">
      <c r="A37" s="4" t="s">
        <v>10</v>
      </c>
      <c r="C37" s="8"/>
      <c r="D37" s="10"/>
      <c r="E37" s="10"/>
      <c r="F37" s="8">
        <f aca="true" t="shared" si="8" ref="F37:L37">SUM(F31:F36)</f>
        <v>0</v>
      </c>
      <c r="G37" s="8">
        <f t="shared" si="8"/>
        <v>36000</v>
      </c>
      <c r="H37" s="8">
        <f t="shared" si="8"/>
        <v>42700</v>
      </c>
      <c r="I37" s="8">
        <f t="shared" si="8"/>
        <v>48225</v>
      </c>
      <c r="J37" s="8">
        <f t="shared" si="8"/>
        <v>50636.25</v>
      </c>
      <c r="K37" s="8">
        <f t="shared" si="8"/>
        <v>53168.0625</v>
      </c>
      <c r="L37" s="8">
        <f t="shared" si="8"/>
        <v>230729.3125</v>
      </c>
      <c r="M37" s="25"/>
    </row>
    <row r="39" ht="12.75">
      <c r="A39" s="4" t="s">
        <v>14</v>
      </c>
    </row>
    <row r="40" spans="2:12" ht="12.75">
      <c r="B40" t="s">
        <v>11</v>
      </c>
      <c r="C40" s="5">
        <v>0</v>
      </c>
      <c r="D40" s="3">
        <v>0</v>
      </c>
      <c r="F40" s="5">
        <f>C40*D40</f>
        <v>0</v>
      </c>
      <c r="G40" s="5">
        <v>0</v>
      </c>
      <c r="H40" s="5">
        <v>0</v>
      </c>
      <c r="I40" s="5">
        <v>0</v>
      </c>
      <c r="J40" s="5">
        <v>0</v>
      </c>
      <c r="K40" s="5">
        <v>0</v>
      </c>
      <c r="L40" s="5">
        <v>0</v>
      </c>
    </row>
    <row r="41" spans="2:12" ht="12.75">
      <c r="B41" t="s">
        <v>15</v>
      </c>
      <c r="C41" s="5">
        <v>0</v>
      </c>
      <c r="D41" s="3">
        <v>0</v>
      </c>
      <c r="F41" s="5">
        <f>C41*D41</f>
        <v>0</v>
      </c>
      <c r="G41" s="5">
        <v>0</v>
      </c>
      <c r="H41" s="5">
        <v>0</v>
      </c>
      <c r="I41" s="5">
        <v>0</v>
      </c>
      <c r="J41" s="5">
        <v>0</v>
      </c>
      <c r="K41" s="5">
        <v>0</v>
      </c>
      <c r="L41" s="5">
        <f>SUM(F41:K41)</f>
        <v>0</v>
      </c>
    </row>
    <row r="42" spans="1:13" ht="12.75">
      <c r="A42" s="11"/>
      <c r="B42" s="11" t="s">
        <v>16</v>
      </c>
      <c r="C42" s="12">
        <v>0</v>
      </c>
      <c r="D42" s="13">
        <v>0</v>
      </c>
      <c r="E42" s="13"/>
      <c r="F42" s="12">
        <f>C42*D42</f>
        <v>0</v>
      </c>
      <c r="G42" s="12">
        <v>0</v>
      </c>
      <c r="H42" s="12">
        <v>0</v>
      </c>
      <c r="I42" s="12">
        <v>0</v>
      </c>
      <c r="J42" s="12">
        <v>0</v>
      </c>
      <c r="K42" s="12">
        <v>0</v>
      </c>
      <c r="L42" s="12">
        <f>SUM(F42:K42)</f>
        <v>0</v>
      </c>
      <c r="M42" s="24"/>
    </row>
    <row r="43" spans="1:13" s="4" customFormat="1" ht="12.75">
      <c r="A43" s="4" t="s">
        <v>14</v>
      </c>
      <c r="C43" s="8"/>
      <c r="D43" s="10"/>
      <c r="E43" s="10"/>
      <c r="F43" s="8">
        <f aca="true" t="shared" si="9" ref="F43:L43">SUM(F40:F42)</f>
        <v>0</v>
      </c>
      <c r="G43" s="8">
        <f t="shared" si="9"/>
        <v>0</v>
      </c>
      <c r="H43" s="8">
        <f t="shared" si="9"/>
        <v>0</v>
      </c>
      <c r="I43" s="8">
        <f t="shared" si="9"/>
        <v>0</v>
      </c>
      <c r="J43" s="8">
        <f t="shared" si="9"/>
        <v>0</v>
      </c>
      <c r="K43" s="8">
        <f t="shared" si="9"/>
        <v>0</v>
      </c>
      <c r="L43" s="8">
        <f t="shared" si="9"/>
        <v>0</v>
      </c>
      <c r="M43" s="25"/>
    </row>
    <row r="45" ht="12.75">
      <c r="A45" s="4" t="s">
        <v>21</v>
      </c>
    </row>
    <row r="46" spans="2:12" ht="12.75">
      <c r="B46" t="s">
        <v>11</v>
      </c>
      <c r="C46" s="5">
        <v>0</v>
      </c>
      <c r="D46" s="3">
        <v>0</v>
      </c>
      <c r="E46" s="50" t="s">
        <v>92</v>
      </c>
      <c r="F46" s="5">
        <f>C46*D46</f>
        <v>0</v>
      </c>
      <c r="G46" s="5">
        <f>C46</f>
        <v>0</v>
      </c>
      <c r="H46" s="5">
        <f>1.05*G46</f>
        <v>0</v>
      </c>
      <c r="I46" s="5">
        <f>1.05*H46</f>
        <v>0</v>
      </c>
      <c r="J46" s="5">
        <f>1.05*I46</f>
        <v>0</v>
      </c>
      <c r="K46" s="5">
        <f>1.05*J46</f>
        <v>0</v>
      </c>
      <c r="L46" s="5">
        <f>SUM(F46:K46)</f>
        <v>0</v>
      </c>
    </row>
    <row r="47" spans="2:12" ht="12.75">
      <c r="B47" t="s">
        <v>12</v>
      </c>
      <c r="C47" s="5">
        <v>78000</v>
      </c>
      <c r="D47" s="3">
        <v>0</v>
      </c>
      <c r="E47" s="31" t="s">
        <v>92</v>
      </c>
      <c r="F47" s="5">
        <v>0</v>
      </c>
      <c r="G47" s="5">
        <v>0</v>
      </c>
      <c r="H47" s="5">
        <f aca="true" t="shared" si="10" ref="H47:K49">G47*1.05</f>
        <v>0</v>
      </c>
      <c r="I47" s="5">
        <f t="shared" si="10"/>
        <v>0</v>
      </c>
      <c r="J47" s="5">
        <f t="shared" si="10"/>
        <v>0</v>
      </c>
      <c r="K47" s="5">
        <f t="shared" si="10"/>
        <v>0</v>
      </c>
      <c r="L47" s="5">
        <f>SUM(F47:K47)</f>
        <v>0</v>
      </c>
    </row>
    <row r="48" spans="2:12" ht="12.75">
      <c r="B48" t="s">
        <v>79</v>
      </c>
      <c r="C48" s="5">
        <v>48000</v>
      </c>
      <c r="D48" s="3">
        <v>0</v>
      </c>
      <c r="E48" s="31" t="s">
        <v>93</v>
      </c>
      <c r="F48" s="5">
        <f>C48*D48</f>
        <v>0</v>
      </c>
      <c r="G48" s="5">
        <v>0</v>
      </c>
      <c r="H48" s="5">
        <f t="shared" si="10"/>
        <v>0</v>
      </c>
      <c r="I48" s="5">
        <f t="shared" si="10"/>
        <v>0</v>
      </c>
      <c r="J48" s="5">
        <f t="shared" si="10"/>
        <v>0</v>
      </c>
      <c r="K48" s="5">
        <f t="shared" si="10"/>
        <v>0</v>
      </c>
      <c r="L48" s="5">
        <f>SUM(F48:K48)</f>
        <v>0</v>
      </c>
    </row>
    <row r="49" spans="2:13" ht="12.75">
      <c r="B49" t="s">
        <v>20</v>
      </c>
      <c r="C49" s="5">
        <v>65000</v>
      </c>
      <c r="D49" s="3">
        <v>0</v>
      </c>
      <c r="E49" s="31" t="s">
        <v>98</v>
      </c>
      <c r="F49" s="5">
        <f>C49*D49</f>
        <v>0</v>
      </c>
      <c r="G49" s="5">
        <f>0.5*$C$49</f>
        <v>32500</v>
      </c>
      <c r="H49" s="5">
        <f t="shared" si="10"/>
        <v>34125</v>
      </c>
      <c r="I49" s="5">
        <f t="shared" si="10"/>
        <v>35831.25</v>
      </c>
      <c r="J49" s="5">
        <f t="shared" si="10"/>
        <v>37622.8125</v>
      </c>
      <c r="K49" s="5">
        <f t="shared" si="10"/>
        <v>39503.953125</v>
      </c>
      <c r="L49" s="5">
        <f>SUM(F49:K49)</f>
        <v>179583.015625</v>
      </c>
      <c r="M49" s="55" t="s">
        <v>95</v>
      </c>
    </row>
    <row r="50" spans="1:13" ht="12.75">
      <c r="A50" s="11"/>
      <c r="B50" s="11" t="s">
        <v>40</v>
      </c>
      <c r="C50" s="12">
        <v>0</v>
      </c>
      <c r="D50" s="13">
        <v>0</v>
      </c>
      <c r="E50" s="44"/>
      <c r="F50" s="12">
        <f>C50*D50</f>
        <v>0</v>
      </c>
      <c r="G50" s="12">
        <v>0</v>
      </c>
      <c r="H50" s="12">
        <v>0</v>
      </c>
      <c r="I50" s="12">
        <v>0</v>
      </c>
      <c r="J50" s="12">
        <v>0</v>
      </c>
      <c r="K50" s="12">
        <v>0</v>
      </c>
      <c r="L50" s="12">
        <f>SUM(F50:K50)</f>
        <v>0</v>
      </c>
      <c r="M50" s="24"/>
    </row>
    <row r="51" spans="1:13" s="4" customFormat="1" ht="12.75">
      <c r="A51" s="4" t="s">
        <v>21</v>
      </c>
      <c r="C51" s="8"/>
      <c r="D51" s="10"/>
      <c r="E51" s="10"/>
      <c r="F51" s="8">
        <f aca="true" t="shared" si="11" ref="F51:L51">SUM(F46:F50)</f>
        <v>0</v>
      </c>
      <c r="G51" s="8">
        <f t="shared" si="11"/>
        <v>32500</v>
      </c>
      <c r="H51" s="8">
        <f t="shared" si="11"/>
        <v>34125</v>
      </c>
      <c r="I51" s="8">
        <f t="shared" si="11"/>
        <v>35831.25</v>
      </c>
      <c r="J51" s="8">
        <f t="shared" si="11"/>
        <v>37622.8125</v>
      </c>
      <c r="K51" s="8">
        <f t="shared" si="11"/>
        <v>39503.953125</v>
      </c>
      <c r="L51" s="8">
        <f t="shared" si="11"/>
        <v>179583.015625</v>
      </c>
      <c r="M51" s="25"/>
    </row>
    <row r="53" ht="12.75">
      <c r="A53" s="4" t="s">
        <v>23</v>
      </c>
    </row>
    <row r="54" spans="2:12" ht="12.75">
      <c r="B54" t="s">
        <v>11</v>
      </c>
      <c r="C54" s="5">
        <v>0</v>
      </c>
      <c r="D54" s="3">
        <v>0</v>
      </c>
      <c r="F54" s="5">
        <f aca="true" t="shared" si="12" ref="F54:F60">C54*D54</f>
        <v>0</v>
      </c>
      <c r="G54" s="5">
        <v>0</v>
      </c>
      <c r="H54" s="5">
        <v>0</v>
      </c>
      <c r="I54" s="5">
        <v>0</v>
      </c>
      <c r="J54" s="5">
        <v>0</v>
      </c>
      <c r="K54" s="5">
        <v>0</v>
      </c>
      <c r="L54" s="5">
        <f aca="true" t="shared" si="13" ref="L54:L60">SUM(F54:K54)</f>
        <v>0</v>
      </c>
    </row>
    <row r="55" spans="2:12" ht="12.75">
      <c r="B55" s="29" t="s">
        <v>111</v>
      </c>
      <c r="C55" s="5">
        <v>10000</v>
      </c>
      <c r="D55" s="3">
        <v>1</v>
      </c>
      <c r="E55" s="3" t="s">
        <v>81</v>
      </c>
      <c r="F55" s="5">
        <f t="shared" si="12"/>
        <v>10000</v>
      </c>
      <c r="G55" s="5">
        <v>0</v>
      </c>
      <c r="H55" s="5">
        <v>0</v>
      </c>
      <c r="I55" s="5">
        <v>0</v>
      </c>
      <c r="J55" s="5">
        <v>0</v>
      </c>
      <c r="K55" s="5">
        <v>0</v>
      </c>
      <c r="L55" s="5">
        <f t="shared" si="13"/>
        <v>10000</v>
      </c>
    </row>
    <row r="56" spans="2:12" ht="12.75">
      <c r="B56" t="s">
        <v>20</v>
      </c>
      <c r="C56" s="5">
        <v>0</v>
      </c>
      <c r="D56" s="3">
        <v>0</v>
      </c>
      <c r="F56" s="5">
        <f t="shared" si="12"/>
        <v>0</v>
      </c>
      <c r="G56" s="5">
        <v>0</v>
      </c>
      <c r="H56" s="5">
        <v>0</v>
      </c>
      <c r="I56" s="5">
        <v>0</v>
      </c>
      <c r="J56" s="5">
        <v>0</v>
      </c>
      <c r="K56" s="5">
        <v>0</v>
      </c>
      <c r="L56" s="5">
        <f t="shared" si="13"/>
        <v>0</v>
      </c>
    </row>
    <row r="57" spans="2:12" ht="12.75">
      <c r="B57" t="s">
        <v>52</v>
      </c>
      <c r="C57" s="5">
        <v>1500</v>
      </c>
      <c r="D57" s="3">
        <v>0</v>
      </c>
      <c r="F57" s="5">
        <f t="shared" si="12"/>
        <v>0</v>
      </c>
      <c r="G57" s="5">
        <v>0</v>
      </c>
      <c r="H57" s="5">
        <v>0</v>
      </c>
      <c r="I57" s="5">
        <v>0</v>
      </c>
      <c r="J57" s="5">
        <v>0</v>
      </c>
      <c r="K57" s="5">
        <v>0</v>
      </c>
      <c r="L57" s="5">
        <f t="shared" si="13"/>
        <v>0</v>
      </c>
    </row>
    <row r="58" spans="2:12" ht="12.75">
      <c r="B58" t="s">
        <v>24</v>
      </c>
      <c r="C58" s="5">
        <v>1500</v>
      </c>
      <c r="D58" s="3">
        <v>10</v>
      </c>
      <c r="E58" s="3" t="s">
        <v>84</v>
      </c>
      <c r="F58" s="5">
        <f t="shared" si="12"/>
        <v>15000</v>
      </c>
      <c r="G58" s="5">
        <v>0</v>
      </c>
      <c r="H58" s="5">
        <v>0</v>
      </c>
      <c r="I58" s="5">
        <v>0</v>
      </c>
      <c r="J58" s="5">
        <v>0</v>
      </c>
      <c r="K58" s="5">
        <v>0</v>
      </c>
      <c r="L58" s="5">
        <f t="shared" si="13"/>
        <v>15000</v>
      </c>
    </row>
    <row r="59" spans="2:12" ht="12.75">
      <c r="B59" t="s">
        <v>61</v>
      </c>
      <c r="C59" s="5">
        <v>0</v>
      </c>
      <c r="D59" s="3">
        <v>0</v>
      </c>
      <c r="F59" s="5">
        <f t="shared" si="12"/>
        <v>0</v>
      </c>
      <c r="G59" s="5">
        <v>0</v>
      </c>
      <c r="H59" s="5">
        <v>0</v>
      </c>
      <c r="I59" s="5">
        <v>0</v>
      </c>
      <c r="J59" s="5">
        <v>0</v>
      </c>
      <c r="K59" s="5">
        <v>0</v>
      </c>
      <c r="L59" s="5">
        <f t="shared" si="13"/>
        <v>0</v>
      </c>
    </row>
    <row r="60" spans="1:13" ht="12.75">
      <c r="A60" s="11"/>
      <c r="B60" s="11" t="s">
        <v>36</v>
      </c>
      <c r="C60" s="12">
        <v>3000</v>
      </c>
      <c r="D60" s="13">
        <v>4</v>
      </c>
      <c r="E60" s="51" t="s">
        <v>102</v>
      </c>
      <c r="F60" s="12">
        <f t="shared" si="12"/>
        <v>12000</v>
      </c>
      <c r="G60" s="12">
        <v>0</v>
      </c>
      <c r="H60" s="12">
        <v>0</v>
      </c>
      <c r="I60" s="12">
        <v>0</v>
      </c>
      <c r="J60" s="12">
        <v>0</v>
      </c>
      <c r="K60" s="12">
        <v>0</v>
      </c>
      <c r="L60" s="12">
        <f t="shared" si="13"/>
        <v>12000</v>
      </c>
      <c r="M60" s="24"/>
    </row>
    <row r="61" spans="1:13" s="4" customFormat="1" ht="12.75">
      <c r="A61" s="4" t="s">
        <v>23</v>
      </c>
      <c r="C61" s="8"/>
      <c r="D61" s="10"/>
      <c r="E61" s="10"/>
      <c r="F61" s="8">
        <f aca="true" t="shared" si="14" ref="F61:L61">SUM(F54:F60)</f>
        <v>37000</v>
      </c>
      <c r="G61" s="8">
        <f t="shared" si="14"/>
        <v>0</v>
      </c>
      <c r="H61" s="8">
        <f t="shared" si="14"/>
        <v>0</v>
      </c>
      <c r="I61" s="8">
        <f t="shared" si="14"/>
        <v>0</v>
      </c>
      <c r="J61" s="8">
        <f t="shared" si="14"/>
        <v>0</v>
      </c>
      <c r="K61" s="8">
        <f t="shared" si="14"/>
        <v>0</v>
      </c>
      <c r="L61" s="8">
        <f t="shared" si="14"/>
        <v>37000</v>
      </c>
      <c r="M61" s="25"/>
    </row>
    <row r="63" ht="12.75">
      <c r="A63" s="4" t="s">
        <v>22</v>
      </c>
    </row>
    <row r="64" spans="2:12" ht="12.75">
      <c r="B64" t="s">
        <v>11</v>
      </c>
      <c r="C64" s="5">
        <v>0</v>
      </c>
      <c r="D64" s="3">
        <v>0</v>
      </c>
      <c r="F64" s="5">
        <f aca="true" t="shared" si="15" ref="F64:F70">C64*D64</f>
        <v>0</v>
      </c>
      <c r="G64" s="5">
        <v>0</v>
      </c>
      <c r="H64" s="5">
        <v>0</v>
      </c>
      <c r="I64" s="5">
        <v>0</v>
      </c>
      <c r="J64" s="5">
        <v>0</v>
      </c>
      <c r="K64" s="5">
        <v>0</v>
      </c>
      <c r="L64" s="5">
        <f aca="true" t="shared" si="16" ref="L64:L70">SUM(F64:K64)</f>
        <v>0</v>
      </c>
    </row>
    <row r="65" spans="2:12" ht="12.75">
      <c r="B65" t="s">
        <v>12</v>
      </c>
      <c r="C65" s="5">
        <v>0</v>
      </c>
      <c r="D65" s="3">
        <v>0</v>
      </c>
      <c r="E65" s="43"/>
      <c r="F65" s="5">
        <f t="shared" si="15"/>
        <v>0</v>
      </c>
      <c r="G65" s="5">
        <v>0</v>
      </c>
      <c r="H65" s="5">
        <v>0</v>
      </c>
      <c r="I65" s="5">
        <v>0</v>
      </c>
      <c r="J65" s="5">
        <v>0</v>
      </c>
      <c r="K65" s="5">
        <v>0</v>
      </c>
      <c r="L65" s="5">
        <f t="shared" si="16"/>
        <v>0</v>
      </c>
    </row>
    <row r="66" spans="2:12" ht="12.75">
      <c r="B66" t="s">
        <v>58</v>
      </c>
      <c r="C66" s="5">
        <v>3000</v>
      </c>
      <c r="D66" s="3">
        <v>2</v>
      </c>
      <c r="E66" s="3" t="s">
        <v>22</v>
      </c>
      <c r="F66" s="5">
        <f t="shared" si="15"/>
        <v>6000</v>
      </c>
      <c r="G66" s="5">
        <v>0</v>
      </c>
      <c r="H66" s="5">
        <v>0</v>
      </c>
      <c r="I66" s="5">
        <v>0</v>
      </c>
      <c r="J66" s="5">
        <v>0</v>
      </c>
      <c r="K66" s="5">
        <v>0</v>
      </c>
      <c r="L66" s="5">
        <f t="shared" si="16"/>
        <v>6000</v>
      </c>
    </row>
    <row r="67" spans="2:12" ht="12.75">
      <c r="B67" t="s">
        <v>25</v>
      </c>
      <c r="C67" s="5">
        <v>3000</v>
      </c>
      <c r="D67" s="3">
        <v>1</v>
      </c>
      <c r="E67" s="3" t="s">
        <v>22</v>
      </c>
      <c r="F67" s="5">
        <f t="shared" si="15"/>
        <v>3000</v>
      </c>
      <c r="G67" s="5">
        <v>0</v>
      </c>
      <c r="H67" s="5">
        <v>0</v>
      </c>
      <c r="I67" s="5">
        <v>0</v>
      </c>
      <c r="J67" s="5">
        <v>0</v>
      </c>
      <c r="K67" s="5">
        <v>0</v>
      </c>
      <c r="L67" s="5">
        <f t="shared" si="16"/>
        <v>3000</v>
      </c>
    </row>
    <row r="68" spans="2:12" ht="12.75">
      <c r="B68" t="s">
        <v>59</v>
      </c>
      <c r="C68" s="5">
        <v>3000</v>
      </c>
      <c r="D68" s="3">
        <v>2</v>
      </c>
      <c r="E68" s="3" t="s">
        <v>22</v>
      </c>
      <c r="F68" s="5">
        <f t="shared" si="15"/>
        <v>6000</v>
      </c>
      <c r="G68" s="5">
        <v>0</v>
      </c>
      <c r="H68" s="5">
        <v>0</v>
      </c>
      <c r="I68" s="5">
        <v>0</v>
      </c>
      <c r="J68" s="5">
        <v>0</v>
      </c>
      <c r="K68" s="5">
        <v>0</v>
      </c>
      <c r="L68" s="5">
        <f t="shared" si="16"/>
        <v>6000</v>
      </c>
    </row>
    <row r="69" spans="2:12" ht="12.75">
      <c r="B69" t="s">
        <v>60</v>
      </c>
      <c r="C69" s="5">
        <v>0</v>
      </c>
      <c r="D69" s="3">
        <v>0</v>
      </c>
      <c r="F69" s="5">
        <f t="shared" si="15"/>
        <v>0</v>
      </c>
      <c r="G69" s="5">
        <v>0</v>
      </c>
      <c r="H69" s="5">
        <v>0</v>
      </c>
      <c r="I69" s="5">
        <v>0</v>
      </c>
      <c r="J69" s="5">
        <v>0</v>
      </c>
      <c r="K69" s="5">
        <v>0</v>
      </c>
      <c r="L69" s="5">
        <f t="shared" si="16"/>
        <v>0</v>
      </c>
    </row>
    <row r="70" spans="1:13" ht="12.75">
      <c r="A70" s="11"/>
      <c r="B70" s="11" t="s">
        <v>50</v>
      </c>
      <c r="C70" s="12">
        <v>1500</v>
      </c>
      <c r="D70" s="13">
        <v>3</v>
      </c>
      <c r="E70" s="44" t="s">
        <v>82</v>
      </c>
      <c r="F70" s="12">
        <f t="shared" si="15"/>
        <v>4500</v>
      </c>
      <c r="G70" s="12">
        <v>0</v>
      </c>
      <c r="H70" s="12">
        <v>0</v>
      </c>
      <c r="I70" s="12">
        <v>0</v>
      </c>
      <c r="J70" s="12">
        <v>0</v>
      </c>
      <c r="K70" s="12">
        <v>0</v>
      </c>
      <c r="L70" s="12">
        <f t="shared" si="16"/>
        <v>4500</v>
      </c>
      <c r="M70" s="24"/>
    </row>
    <row r="71" spans="1:13" s="4" customFormat="1" ht="12.75">
      <c r="A71" s="4" t="s">
        <v>22</v>
      </c>
      <c r="C71" s="8"/>
      <c r="D71" s="10"/>
      <c r="E71" s="10"/>
      <c r="F71" s="8">
        <f aca="true" t="shared" si="17" ref="F71:L71">SUM(F64:F70)</f>
        <v>19500</v>
      </c>
      <c r="G71" s="8">
        <f t="shared" si="17"/>
        <v>0</v>
      </c>
      <c r="H71" s="8">
        <f t="shared" si="17"/>
        <v>0</v>
      </c>
      <c r="I71" s="8">
        <f t="shared" si="17"/>
        <v>0</v>
      </c>
      <c r="J71" s="8">
        <f t="shared" si="17"/>
        <v>0</v>
      </c>
      <c r="K71" s="8">
        <f t="shared" si="17"/>
        <v>0</v>
      </c>
      <c r="L71" s="8">
        <f t="shared" si="17"/>
        <v>19500</v>
      </c>
      <c r="M71" s="25"/>
    </row>
    <row r="72" spans="3:13" s="4" customFormat="1" ht="12.75">
      <c r="C72" s="8"/>
      <c r="D72" s="10"/>
      <c r="E72" s="10"/>
      <c r="F72" s="8"/>
      <c r="G72" s="8"/>
      <c r="H72" s="8"/>
      <c r="I72" s="8"/>
      <c r="J72" s="8"/>
      <c r="K72" s="8"/>
      <c r="L72" s="8"/>
      <c r="M72" s="25"/>
    </row>
    <row r="73" spans="1:13" s="4" customFormat="1" ht="12.75">
      <c r="A73" s="4" t="s">
        <v>41</v>
      </c>
      <c r="C73" s="8"/>
      <c r="D73" s="10"/>
      <c r="E73" s="10"/>
      <c r="F73" s="8"/>
      <c r="G73" s="8"/>
      <c r="H73" s="8"/>
      <c r="I73" s="8"/>
      <c r="J73" s="8"/>
      <c r="K73" s="8"/>
      <c r="L73" s="8"/>
      <c r="M73" s="25"/>
    </row>
    <row r="74" spans="2:13" s="4" customFormat="1" ht="12.75">
      <c r="B74" s="29" t="s">
        <v>42</v>
      </c>
      <c r="C74" s="30">
        <v>0</v>
      </c>
      <c r="D74" s="31">
        <v>0</v>
      </c>
      <c r="E74" s="31" t="s">
        <v>73</v>
      </c>
      <c r="F74" s="5">
        <f>C74*D74</f>
        <v>0</v>
      </c>
      <c r="G74" s="30">
        <v>0</v>
      </c>
      <c r="H74" s="30">
        <v>0</v>
      </c>
      <c r="I74" s="30">
        <v>0</v>
      </c>
      <c r="J74" s="30">
        <v>0</v>
      </c>
      <c r="K74" s="30">
        <v>0</v>
      </c>
      <c r="L74" s="5">
        <f>SUM(F74:K74)</f>
        <v>0</v>
      </c>
      <c r="M74" s="25"/>
    </row>
    <row r="75" spans="2:13" s="4" customFormat="1" ht="12.75">
      <c r="B75" s="29" t="s">
        <v>43</v>
      </c>
      <c r="C75" s="30">
        <v>0</v>
      </c>
      <c r="D75" s="31">
        <v>0</v>
      </c>
      <c r="E75" s="31"/>
      <c r="F75" s="5">
        <f>C75*D75</f>
        <v>0</v>
      </c>
      <c r="G75" s="30">
        <v>0</v>
      </c>
      <c r="H75" s="30">
        <v>0</v>
      </c>
      <c r="I75" s="30">
        <v>0</v>
      </c>
      <c r="J75" s="30">
        <v>0</v>
      </c>
      <c r="K75" s="30">
        <v>0</v>
      </c>
      <c r="L75" s="5">
        <f>SUM(F75:K75)</f>
        <v>0</v>
      </c>
      <c r="M75" s="25"/>
    </row>
    <row r="76" spans="2:13" s="4" customFormat="1" ht="12.75">
      <c r="B76" s="29" t="s">
        <v>44</v>
      </c>
      <c r="C76" s="30">
        <v>0</v>
      </c>
      <c r="D76" s="31">
        <v>0</v>
      </c>
      <c r="E76" s="31" t="s">
        <v>73</v>
      </c>
      <c r="F76" s="5">
        <f>C76*D76</f>
        <v>0</v>
      </c>
      <c r="G76" s="30">
        <v>0</v>
      </c>
      <c r="H76" s="30">
        <v>0</v>
      </c>
      <c r="I76" s="30">
        <v>0</v>
      </c>
      <c r="J76" s="30">
        <v>0</v>
      </c>
      <c r="K76" s="30">
        <v>0</v>
      </c>
      <c r="L76" s="5">
        <f>SUM(F76:K76)</f>
        <v>0</v>
      </c>
      <c r="M76" s="25"/>
    </row>
    <row r="77" spans="2:13" s="4" customFormat="1" ht="12.75">
      <c r="B77" s="29" t="s">
        <v>45</v>
      </c>
      <c r="C77" s="30">
        <v>0</v>
      </c>
      <c r="D77" s="31">
        <v>0</v>
      </c>
      <c r="E77" s="31"/>
      <c r="F77" s="5">
        <f>C77*D77</f>
        <v>0</v>
      </c>
      <c r="G77" s="30">
        <v>0</v>
      </c>
      <c r="H77" s="30">
        <v>0</v>
      </c>
      <c r="I77" s="30">
        <v>0</v>
      </c>
      <c r="J77" s="30">
        <v>0</v>
      </c>
      <c r="K77" s="30">
        <v>0</v>
      </c>
      <c r="L77" s="5">
        <f>SUM(F77:K77)</f>
        <v>0</v>
      </c>
      <c r="M77" s="25"/>
    </row>
    <row r="78" spans="2:13" s="4" customFormat="1" ht="12.75">
      <c r="B78" s="29" t="s">
        <v>68</v>
      </c>
      <c r="C78" s="30">
        <v>10000</v>
      </c>
      <c r="D78" s="31">
        <v>0</v>
      </c>
      <c r="E78" s="31" t="s">
        <v>69</v>
      </c>
      <c r="F78" s="5">
        <f>C78*D78</f>
        <v>0</v>
      </c>
      <c r="G78" s="30">
        <v>0</v>
      </c>
      <c r="H78" s="30">
        <v>0</v>
      </c>
      <c r="I78" s="30">
        <v>0</v>
      </c>
      <c r="J78" s="30">
        <v>0</v>
      </c>
      <c r="K78" s="30">
        <v>0</v>
      </c>
      <c r="L78" s="5">
        <f>SUM(F78:K78)</f>
        <v>0</v>
      </c>
      <c r="M78" s="25"/>
    </row>
    <row r="79" spans="1:13" s="4" customFormat="1" ht="12.75">
      <c r="A79" s="4" t="s">
        <v>41</v>
      </c>
      <c r="B79" s="29"/>
      <c r="C79" s="8"/>
      <c r="D79" s="10"/>
      <c r="E79" s="10"/>
      <c r="F79" s="8">
        <f>SUM(F74:F78)</f>
        <v>0</v>
      </c>
      <c r="G79" s="8">
        <f aca="true" t="shared" si="18" ref="G79:L79">SUM(G74:G78)</f>
        <v>0</v>
      </c>
      <c r="H79" s="8">
        <f t="shared" si="18"/>
        <v>0</v>
      </c>
      <c r="I79" s="8">
        <f t="shared" si="18"/>
        <v>0</v>
      </c>
      <c r="J79" s="8">
        <f t="shared" si="18"/>
        <v>0</v>
      </c>
      <c r="K79" s="8">
        <f t="shared" si="18"/>
        <v>0</v>
      </c>
      <c r="L79" s="8">
        <f t="shared" si="18"/>
        <v>0</v>
      </c>
      <c r="M79" s="25"/>
    </row>
    <row r="80" spans="2:13" s="4" customFormat="1" ht="12.75">
      <c r="B80" s="29"/>
      <c r="C80" s="8"/>
      <c r="D80" s="10"/>
      <c r="E80" s="10"/>
      <c r="F80" s="8"/>
      <c r="G80" s="8"/>
      <c r="H80" s="8"/>
      <c r="I80" s="8"/>
      <c r="J80" s="8"/>
      <c r="K80" s="8"/>
      <c r="L80" s="8"/>
      <c r="M80" s="25"/>
    </row>
    <row r="82" spans="1:13" s="1" customFormat="1" ht="12.75">
      <c r="A82" s="33" t="s">
        <v>26</v>
      </c>
      <c r="B82" s="33"/>
      <c r="C82" s="34"/>
      <c r="D82" s="35"/>
      <c r="E82" s="35"/>
      <c r="F82" s="34">
        <f aca="true" t="shared" si="19" ref="F82:L82">+F79+F71+F61+F51+F43+F37+F28+F17+F12</f>
        <v>56500</v>
      </c>
      <c r="G82" s="34">
        <f t="shared" si="19"/>
        <v>68500</v>
      </c>
      <c r="H82" s="34">
        <f t="shared" si="19"/>
        <v>76825</v>
      </c>
      <c r="I82" s="34">
        <f t="shared" si="19"/>
        <v>84056.25</v>
      </c>
      <c r="J82" s="34">
        <f t="shared" si="19"/>
        <v>88259.0625</v>
      </c>
      <c r="K82" s="34">
        <f t="shared" si="19"/>
        <v>92672.015625</v>
      </c>
      <c r="L82" s="34">
        <f t="shared" si="19"/>
        <v>466812.328125</v>
      </c>
      <c r="M82" s="26"/>
    </row>
    <row r="84" spans="1:12" ht="12.75">
      <c r="A84" s="1" t="s">
        <v>46</v>
      </c>
      <c r="C84" s="36">
        <v>0.1</v>
      </c>
      <c r="D84" s="37"/>
      <c r="E84" s="37"/>
      <c r="F84" s="38">
        <f aca="true" t="shared" si="20" ref="F84:K84">IF(F85="X",$C$84*F82,0)</f>
        <v>5650</v>
      </c>
      <c r="G84" s="38">
        <f t="shared" si="20"/>
        <v>0</v>
      </c>
      <c r="H84" s="38">
        <f t="shared" si="20"/>
        <v>0</v>
      </c>
      <c r="I84" s="38">
        <f t="shared" si="20"/>
        <v>8405.625</v>
      </c>
      <c r="J84" s="38">
        <f t="shared" si="20"/>
        <v>0</v>
      </c>
      <c r="K84" s="38">
        <f t="shared" si="20"/>
        <v>9267.2015625</v>
      </c>
      <c r="L84" s="38">
        <f>$C$84*L82</f>
        <v>46681.232812500006</v>
      </c>
    </row>
    <row r="85" spans="1:12" ht="12.75">
      <c r="A85" s="1"/>
      <c r="B85" s="29" t="s">
        <v>96</v>
      </c>
      <c r="C85" s="36"/>
      <c r="D85" s="37"/>
      <c r="E85" s="37"/>
      <c r="F85" s="26" t="s">
        <v>95</v>
      </c>
      <c r="G85" s="26"/>
      <c r="H85" s="26"/>
      <c r="I85" s="26" t="s">
        <v>95</v>
      </c>
      <c r="J85" s="26"/>
      <c r="K85" s="26" t="s">
        <v>97</v>
      </c>
      <c r="L85" s="26"/>
    </row>
    <row r="87" spans="1:12" ht="13.5" thickBot="1">
      <c r="A87" s="39" t="s">
        <v>47</v>
      </c>
      <c r="B87" s="32"/>
      <c r="C87" s="40"/>
      <c r="D87" s="41"/>
      <c r="E87" s="41"/>
      <c r="F87" s="42">
        <f>F82+F84</f>
        <v>62150</v>
      </c>
      <c r="G87" s="42">
        <f aca="true" t="shared" si="21" ref="G87:L87">G82+G84</f>
        <v>68500</v>
      </c>
      <c r="H87" s="42">
        <f t="shared" si="21"/>
        <v>76825</v>
      </c>
      <c r="I87" s="42">
        <f t="shared" si="21"/>
        <v>92461.875</v>
      </c>
      <c r="J87" s="42">
        <f t="shared" si="21"/>
        <v>88259.0625</v>
      </c>
      <c r="K87" s="42">
        <f t="shared" si="21"/>
        <v>101939.2171875</v>
      </c>
      <c r="L87" s="42">
        <f t="shared" si="21"/>
        <v>513493.5609375</v>
      </c>
    </row>
    <row r="88" ht="13.5" thickTop="1"/>
  </sheetData>
  <sheetProtection/>
  <mergeCells count="1">
    <mergeCell ref="G1:I1"/>
  </mergeCells>
  <printOptions/>
  <pageMargins left="0.75" right="0.75" top="1" bottom="1" header="0.5" footer="0.5"/>
  <pageSetup fitToHeight="0" fitToWidth="1" horizontalDpi="600" verticalDpi="600" orientation="landscape" scale="55" r:id="rId1"/>
  <headerFooter alignWithMargins="0">
    <oddHeader>&amp;C&amp;"Arial,Bold"&amp;14Project Cost Evaluation
&amp;A</oddHeader>
    <oddFooter>&amp;LPrinted: &amp;D  &amp;T&amp;RPage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89"/>
  <sheetViews>
    <sheetView zoomScalePageLayoutView="0" workbookViewId="0" topLeftCell="A10">
      <selection activeCell="I37" sqref="I37"/>
    </sheetView>
  </sheetViews>
  <sheetFormatPr defaultColWidth="9.140625" defaultRowHeight="12.75"/>
  <cols>
    <col min="2" max="2" width="38.421875" style="0" customWidth="1"/>
    <col min="3" max="3" width="12.28125" style="5" bestFit="1" customWidth="1"/>
    <col min="4" max="4" width="10.00390625" style="3" bestFit="1" customWidth="1"/>
    <col min="5" max="5" width="39.421875" style="3" customWidth="1"/>
    <col min="6" max="6" width="14.421875" style="5" customWidth="1"/>
    <col min="7" max="7" width="12.8515625" style="5" bestFit="1" customWidth="1"/>
    <col min="8" max="8" width="12.28125" style="5" bestFit="1" customWidth="1"/>
    <col min="9" max="9" width="12.421875" style="5" customWidth="1"/>
    <col min="10" max="10" width="13.421875" style="5" customWidth="1"/>
    <col min="11" max="11" width="12.8515625" style="5" customWidth="1"/>
    <col min="12" max="12" width="14.140625" style="5" customWidth="1"/>
    <col min="13" max="13" width="15.57421875" style="22" customWidth="1"/>
  </cols>
  <sheetData>
    <row r="1" spans="7:11" ht="12.75">
      <c r="G1" s="68" t="s">
        <v>53</v>
      </c>
      <c r="H1" s="68"/>
      <c r="I1" s="68"/>
      <c r="J1" s="21"/>
      <c r="K1" s="21"/>
    </row>
    <row r="2" spans="1:13" s="2" customFormat="1" ht="25.5">
      <c r="A2" s="18" t="s">
        <v>0</v>
      </c>
      <c r="B2" s="18" t="s">
        <v>1</v>
      </c>
      <c r="C2" s="20" t="s">
        <v>2</v>
      </c>
      <c r="D2" s="19" t="s">
        <v>32</v>
      </c>
      <c r="E2" s="19" t="s">
        <v>31</v>
      </c>
      <c r="F2" s="20" t="s">
        <v>54</v>
      </c>
      <c r="G2" s="20" t="s">
        <v>55</v>
      </c>
      <c r="H2" s="20" t="s">
        <v>56</v>
      </c>
      <c r="I2" s="20" t="s">
        <v>57</v>
      </c>
      <c r="J2" s="20" t="s">
        <v>33</v>
      </c>
      <c r="K2" s="20" t="s">
        <v>34</v>
      </c>
      <c r="L2" s="20" t="s">
        <v>35</v>
      </c>
      <c r="M2" s="20" t="s">
        <v>19</v>
      </c>
    </row>
    <row r="3" spans="3:13" s="2" customFormat="1" ht="12.75">
      <c r="C3" s="6"/>
      <c r="D3" s="9"/>
      <c r="E3" s="9"/>
      <c r="F3" s="6"/>
      <c r="G3" s="6"/>
      <c r="H3" s="6"/>
      <c r="I3" s="6"/>
      <c r="J3" s="6"/>
      <c r="K3" s="6"/>
      <c r="L3" s="6"/>
      <c r="M3" s="23"/>
    </row>
    <row r="4" ht="12.75">
      <c r="A4" s="4" t="s">
        <v>3</v>
      </c>
    </row>
    <row r="5" spans="2:13" ht="12.75">
      <c r="B5" t="s">
        <v>62</v>
      </c>
      <c r="C5" s="5">
        <v>0</v>
      </c>
      <c r="D5" s="3">
        <v>0</v>
      </c>
      <c r="E5" s="50" t="s">
        <v>103</v>
      </c>
      <c r="F5" s="5">
        <f>C5*D5</f>
        <v>0</v>
      </c>
      <c r="G5" s="5">
        <v>0</v>
      </c>
      <c r="H5" s="5">
        <v>0</v>
      </c>
      <c r="I5" s="5">
        <v>0</v>
      </c>
      <c r="J5" s="5">
        <v>0</v>
      </c>
      <c r="K5" s="5">
        <v>0</v>
      </c>
      <c r="L5" s="5">
        <f>SUM(F5:K5)</f>
        <v>0</v>
      </c>
      <c r="M5" s="46"/>
    </row>
    <row r="6" spans="2:12" ht="12.75">
      <c r="B6" t="s">
        <v>51</v>
      </c>
      <c r="C6" s="5">
        <v>0</v>
      </c>
      <c r="D6" s="3">
        <v>0</v>
      </c>
      <c r="E6" s="50" t="s">
        <v>103</v>
      </c>
      <c r="F6" s="5">
        <f>C6*D6</f>
        <v>0</v>
      </c>
      <c r="G6" s="5">
        <v>0</v>
      </c>
      <c r="H6" s="5">
        <v>0</v>
      </c>
      <c r="J6" s="5">
        <f>I6*1.1</f>
        <v>0</v>
      </c>
      <c r="K6" s="5">
        <v>0</v>
      </c>
      <c r="L6" s="5">
        <f>SUM(F6:K6)</f>
        <v>0</v>
      </c>
    </row>
    <row r="7" spans="2:12" ht="12.75">
      <c r="B7" t="s">
        <v>88</v>
      </c>
      <c r="C7" s="5">
        <v>0</v>
      </c>
      <c r="D7" s="3">
        <v>0</v>
      </c>
      <c r="E7" s="50" t="s">
        <v>103</v>
      </c>
      <c r="F7" s="5">
        <f>C7*D7</f>
        <v>0</v>
      </c>
      <c r="G7" s="5">
        <v>0</v>
      </c>
      <c r="I7" s="5">
        <f>+C7*4</f>
        <v>0</v>
      </c>
      <c r="J7" s="5">
        <v>0</v>
      </c>
      <c r="K7" s="5">
        <f>+C7*4</f>
        <v>0</v>
      </c>
      <c r="L7" s="5">
        <f>SUM(F7:K7)</f>
        <v>0</v>
      </c>
    </row>
    <row r="8" spans="2:12" ht="12.75">
      <c r="B8" t="s">
        <v>89</v>
      </c>
      <c r="C8" s="5">
        <v>0</v>
      </c>
      <c r="D8" s="3">
        <v>0</v>
      </c>
      <c r="E8" s="50" t="s">
        <v>103</v>
      </c>
      <c r="F8" s="5">
        <f>C8*D8</f>
        <v>0</v>
      </c>
      <c r="G8" s="5">
        <v>0</v>
      </c>
      <c r="H8" s="5">
        <v>0</v>
      </c>
      <c r="I8" s="5">
        <v>0</v>
      </c>
      <c r="J8" s="5">
        <v>0</v>
      </c>
      <c r="K8" s="5">
        <f>F8</f>
        <v>0</v>
      </c>
      <c r="L8" s="5">
        <f>SUM(F8:K8)</f>
        <v>0</v>
      </c>
    </row>
    <row r="9" spans="2:12" ht="12.75">
      <c r="B9" t="s">
        <v>87</v>
      </c>
      <c r="C9" s="5">
        <v>0</v>
      </c>
      <c r="D9" s="3">
        <v>0</v>
      </c>
      <c r="E9" s="50" t="s">
        <v>103</v>
      </c>
      <c r="F9" s="5">
        <f>C9*D9</f>
        <v>0</v>
      </c>
      <c r="G9" s="5">
        <v>0</v>
      </c>
      <c r="H9" s="5">
        <v>0</v>
      </c>
      <c r="I9" s="5">
        <v>0</v>
      </c>
      <c r="J9" s="5">
        <v>0</v>
      </c>
      <c r="K9" s="5">
        <v>0</v>
      </c>
      <c r="L9" s="5">
        <f>SUM(F9:K9)</f>
        <v>0</v>
      </c>
    </row>
    <row r="10" spans="2:5" ht="12.75">
      <c r="B10" t="s">
        <v>83</v>
      </c>
      <c r="E10" s="50" t="s">
        <v>103</v>
      </c>
    </row>
    <row r="11" spans="1:13" ht="12.75">
      <c r="A11" s="11"/>
      <c r="B11" s="11" t="s">
        <v>48</v>
      </c>
      <c r="C11" s="49">
        <v>0</v>
      </c>
      <c r="D11" s="13">
        <v>0</v>
      </c>
      <c r="E11" s="53" t="s">
        <v>103</v>
      </c>
      <c r="F11" s="12">
        <f>C11*D11</f>
        <v>0</v>
      </c>
      <c r="G11" s="12"/>
      <c r="H11" s="12">
        <v>0</v>
      </c>
      <c r="I11" s="12">
        <v>0</v>
      </c>
      <c r="J11" s="12">
        <v>0</v>
      </c>
      <c r="K11" s="12">
        <v>0</v>
      </c>
      <c r="L11" s="12">
        <f>SUM(F11:K11)</f>
        <v>0</v>
      </c>
      <c r="M11" s="24"/>
    </row>
    <row r="12" spans="1:13" s="4" customFormat="1" ht="12.75">
      <c r="A12" s="4" t="s">
        <v>3</v>
      </c>
      <c r="C12" s="8"/>
      <c r="D12" s="10"/>
      <c r="E12" s="10"/>
      <c r="F12" s="8">
        <f aca="true" t="shared" si="0" ref="F12:L12">SUM(F5:F11)</f>
        <v>0</v>
      </c>
      <c r="G12" s="8">
        <f t="shared" si="0"/>
        <v>0</v>
      </c>
      <c r="H12" s="8">
        <f t="shared" si="0"/>
        <v>0</v>
      </c>
      <c r="I12" s="8">
        <f t="shared" si="0"/>
        <v>0</v>
      </c>
      <c r="J12" s="8">
        <f t="shared" si="0"/>
        <v>0</v>
      </c>
      <c r="K12" s="8">
        <f t="shared" si="0"/>
        <v>0</v>
      </c>
      <c r="L12" s="8">
        <f t="shared" si="0"/>
        <v>0</v>
      </c>
      <c r="M12" s="25"/>
    </row>
    <row r="13" ht="12.75">
      <c r="A13" s="4"/>
    </row>
    <row r="14" ht="12.75">
      <c r="A14" s="4" t="s">
        <v>4</v>
      </c>
    </row>
    <row r="15" spans="2:12" ht="12.75">
      <c r="B15" t="s">
        <v>5</v>
      </c>
      <c r="C15" s="5">
        <v>0</v>
      </c>
      <c r="D15" s="3">
        <v>0</v>
      </c>
      <c r="E15" s="31" t="s">
        <v>104</v>
      </c>
      <c r="F15" s="5">
        <f>C15*D15</f>
        <v>0</v>
      </c>
      <c r="G15" s="5">
        <v>0</v>
      </c>
      <c r="H15" s="5">
        <v>0</v>
      </c>
      <c r="I15" s="5">
        <v>0</v>
      </c>
      <c r="J15" s="5">
        <v>0</v>
      </c>
      <c r="K15" s="5">
        <v>0</v>
      </c>
      <c r="L15" s="5">
        <f>SUM(F15:K15)</f>
        <v>0</v>
      </c>
    </row>
    <row r="16" spans="1:13" ht="12.75">
      <c r="A16" s="11"/>
      <c r="B16" s="11" t="s">
        <v>6</v>
      </c>
      <c r="C16" s="12">
        <v>0</v>
      </c>
      <c r="D16" s="13">
        <v>0</v>
      </c>
      <c r="E16" s="51" t="s">
        <v>104</v>
      </c>
      <c r="F16" s="12">
        <f>C16*D16</f>
        <v>0</v>
      </c>
      <c r="G16" s="12">
        <v>0</v>
      </c>
      <c r="H16" s="12">
        <v>0</v>
      </c>
      <c r="I16" s="12">
        <v>0</v>
      </c>
      <c r="J16" s="12">
        <v>0</v>
      </c>
      <c r="K16" s="12">
        <v>0</v>
      </c>
      <c r="L16" s="12">
        <f>SUM(F16:K16)</f>
        <v>0</v>
      </c>
      <c r="M16" s="24"/>
    </row>
    <row r="17" spans="1:13" s="4" customFormat="1" ht="12.75">
      <c r="A17" s="4" t="s">
        <v>4</v>
      </c>
      <c r="C17" s="8"/>
      <c r="D17" s="10"/>
      <c r="E17" s="10"/>
      <c r="F17" s="8">
        <f aca="true" t="shared" si="1" ref="F17:L17">SUM(F13:F16)</f>
        <v>0</v>
      </c>
      <c r="G17" s="8">
        <f t="shared" si="1"/>
        <v>0</v>
      </c>
      <c r="H17" s="8">
        <f t="shared" si="1"/>
        <v>0</v>
      </c>
      <c r="I17" s="8">
        <f t="shared" si="1"/>
        <v>0</v>
      </c>
      <c r="J17" s="8">
        <f t="shared" si="1"/>
        <v>0</v>
      </c>
      <c r="K17" s="8">
        <f t="shared" si="1"/>
        <v>0</v>
      </c>
      <c r="L17" s="8">
        <f t="shared" si="1"/>
        <v>0</v>
      </c>
      <c r="M17" s="25"/>
    </row>
    <row r="19" ht="12.75">
      <c r="A19" s="4" t="s">
        <v>7</v>
      </c>
    </row>
    <row r="20" ht="12.75">
      <c r="A20" s="4"/>
    </row>
    <row r="21" spans="1:12" ht="12.75">
      <c r="A21" s="4"/>
      <c r="B21" t="s">
        <v>37</v>
      </c>
      <c r="C21" s="5">
        <v>0</v>
      </c>
      <c r="D21" s="3">
        <v>0</v>
      </c>
      <c r="E21" s="3" t="s">
        <v>91</v>
      </c>
      <c r="F21" s="5">
        <f aca="true" t="shared" si="2" ref="F21:F27">C21*D21</f>
        <v>0</v>
      </c>
      <c r="G21" s="5">
        <v>0</v>
      </c>
      <c r="H21" s="5">
        <v>0</v>
      </c>
      <c r="I21" s="5">
        <v>0</v>
      </c>
      <c r="J21" s="5">
        <v>0</v>
      </c>
      <c r="K21" s="5">
        <v>0</v>
      </c>
      <c r="L21" s="5">
        <f aca="true" t="shared" si="3" ref="L21:L27">SUM(F21:K21)</f>
        <v>0</v>
      </c>
    </row>
    <row r="22" spans="1:12" ht="12.75">
      <c r="A22" s="4"/>
      <c r="B22" t="s">
        <v>38</v>
      </c>
      <c r="C22" s="5">
        <v>0</v>
      </c>
      <c r="D22" s="3">
        <v>0</v>
      </c>
      <c r="E22" s="3" t="s">
        <v>91</v>
      </c>
      <c r="F22" s="5">
        <f t="shared" si="2"/>
        <v>0</v>
      </c>
      <c r="G22" s="5">
        <v>0</v>
      </c>
      <c r="H22" s="5">
        <v>0</v>
      </c>
      <c r="I22" s="5">
        <v>0</v>
      </c>
      <c r="J22" s="5">
        <v>0</v>
      </c>
      <c r="K22" s="5">
        <v>0</v>
      </c>
      <c r="L22" s="5">
        <f t="shared" si="3"/>
        <v>0</v>
      </c>
    </row>
    <row r="23" spans="1:12" ht="12.75">
      <c r="A23" s="4"/>
      <c r="B23" t="s">
        <v>8</v>
      </c>
      <c r="C23" s="5">
        <v>0</v>
      </c>
      <c r="D23" s="3">
        <v>0</v>
      </c>
      <c r="E23" s="3" t="s">
        <v>91</v>
      </c>
      <c r="F23" s="5">
        <f t="shared" si="2"/>
        <v>0</v>
      </c>
      <c r="G23" s="5">
        <v>0</v>
      </c>
      <c r="H23" s="5">
        <f>+C23*2</f>
        <v>0</v>
      </c>
      <c r="I23" s="5">
        <f>+C23*2</f>
        <v>0</v>
      </c>
      <c r="J23" s="5">
        <v>0</v>
      </c>
      <c r="K23" s="5">
        <f>+C23*5</f>
        <v>0</v>
      </c>
      <c r="L23" s="5">
        <f t="shared" si="3"/>
        <v>0</v>
      </c>
    </row>
    <row r="24" spans="2:12" ht="12.75">
      <c r="B24" t="s">
        <v>65</v>
      </c>
      <c r="C24" s="5">
        <v>0</v>
      </c>
      <c r="D24" s="3">
        <v>0</v>
      </c>
      <c r="E24" s="3" t="s">
        <v>91</v>
      </c>
      <c r="F24" s="5">
        <f t="shared" si="2"/>
        <v>0</v>
      </c>
      <c r="G24" s="5">
        <v>0</v>
      </c>
      <c r="H24" s="5">
        <v>0</v>
      </c>
      <c r="I24" s="5">
        <v>0</v>
      </c>
      <c r="J24" s="5">
        <v>0</v>
      </c>
      <c r="K24" s="5">
        <v>0</v>
      </c>
      <c r="L24" s="5">
        <f t="shared" si="3"/>
        <v>0</v>
      </c>
    </row>
    <row r="25" spans="2:12" ht="12.75">
      <c r="B25" t="s">
        <v>65</v>
      </c>
      <c r="C25" s="5">
        <v>0</v>
      </c>
      <c r="D25" s="3">
        <v>0</v>
      </c>
      <c r="E25" s="3" t="s">
        <v>91</v>
      </c>
      <c r="F25" s="5">
        <f t="shared" si="2"/>
        <v>0</v>
      </c>
      <c r="G25" s="5">
        <v>0</v>
      </c>
      <c r="H25" s="5">
        <v>0</v>
      </c>
      <c r="I25" s="5">
        <v>0</v>
      </c>
      <c r="J25" s="5">
        <v>0</v>
      </c>
      <c r="K25" s="5">
        <v>0</v>
      </c>
      <c r="L25" s="5">
        <f t="shared" si="3"/>
        <v>0</v>
      </c>
    </row>
    <row r="26" spans="2:12" ht="12.75">
      <c r="B26" t="s">
        <v>49</v>
      </c>
      <c r="C26" s="5">
        <v>0</v>
      </c>
      <c r="D26" s="3">
        <v>0</v>
      </c>
      <c r="E26" s="3" t="s">
        <v>91</v>
      </c>
      <c r="F26" s="5">
        <f t="shared" si="2"/>
        <v>0</v>
      </c>
      <c r="G26" s="5">
        <v>0</v>
      </c>
      <c r="H26" s="5">
        <v>0</v>
      </c>
      <c r="I26" s="5">
        <v>0</v>
      </c>
      <c r="J26" s="5">
        <v>0</v>
      </c>
      <c r="K26" s="5">
        <v>0</v>
      </c>
      <c r="L26" s="5">
        <f t="shared" si="3"/>
        <v>0</v>
      </c>
    </row>
    <row r="27" spans="1:13" ht="12.75">
      <c r="A27" s="11"/>
      <c r="B27" s="11" t="s">
        <v>9</v>
      </c>
      <c r="C27" s="12">
        <v>0</v>
      </c>
      <c r="D27" s="13">
        <v>0</v>
      </c>
      <c r="E27" s="13" t="s">
        <v>91</v>
      </c>
      <c r="F27" s="12">
        <f t="shared" si="2"/>
        <v>0</v>
      </c>
      <c r="G27" s="12">
        <v>0</v>
      </c>
      <c r="H27" s="12">
        <v>0</v>
      </c>
      <c r="I27" s="12">
        <v>0</v>
      </c>
      <c r="J27" s="12">
        <v>0</v>
      </c>
      <c r="K27" s="12">
        <v>0</v>
      </c>
      <c r="L27" s="12">
        <f t="shared" si="3"/>
        <v>0</v>
      </c>
      <c r="M27" s="24"/>
    </row>
    <row r="28" spans="1:13" s="4" customFormat="1" ht="12.75">
      <c r="A28" s="4" t="s">
        <v>7</v>
      </c>
      <c r="C28" s="8"/>
      <c r="D28" s="10"/>
      <c r="E28" s="10"/>
      <c r="F28" s="8">
        <f>SUM(F20:F27)</f>
        <v>0</v>
      </c>
      <c r="G28" s="8">
        <f aca="true" t="shared" si="4" ref="G28:L28">SUM(G20:G27)</f>
        <v>0</v>
      </c>
      <c r="H28" s="8">
        <f t="shared" si="4"/>
        <v>0</v>
      </c>
      <c r="I28" s="8">
        <f t="shared" si="4"/>
        <v>0</v>
      </c>
      <c r="J28" s="8">
        <f t="shared" si="4"/>
        <v>0</v>
      </c>
      <c r="K28" s="8">
        <f t="shared" si="4"/>
        <v>0</v>
      </c>
      <c r="L28" s="8">
        <f t="shared" si="4"/>
        <v>0</v>
      </c>
      <c r="M28" s="25"/>
    </row>
    <row r="30" ht="12.75">
      <c r="A30" s="4" t="s">
        <v>10</v>
      </c>
    </row>
    <row r="31" spans="2:12" ht="12.75">
      <c r="B31" t="s">
        <v>11</v>
      </c>
      <c r="C31" s="5">
        <v>0</v>
      </c>
      <c r="D31" s="3">
        <v>0</v>
      </c>
      <c r="E31" s="3" t="s">
        <v>91</v>
      </c>
      <c r="F31" s="5">
        <f aca="true" t="shared" si="5" ref="F31:F38">C31*D31</f>
        <v>0</v>
      </c>
      <c r="G31" s="5">
        <v>0</v>
      </c>
      <c r="H31" s="5">
        <f>+C31*4</f>
        <v>0</v>
      </c>
      <c r="I31" s="5">
        <f>+C31*2</f>
        <v>0</v>
      </c>
      <c r="J31" s="5">
        <v>0</v>
      </c>
      <c r="K31" s="5">
        <f>+C31*3</f>
        <v>0</v>
      </c>
      <c r="L31" s="5">
        <f aca="true" t="shared" si="6" ref="L31:L38">SUM(F31:K31)</f>
        <v>0</v>
      </c>
    </row>
    <row r="32" spans="2:12" ht="12.75">
      <c r="B32" t="s">
        <v>12</v>
      </c>
      <c r="C32" s="5">
        <v>0</v>
      </c>
      <c r="D32" s="3">
        <v>0</v>
      </c>
      <c r="E32" s="3" t="s">
        <v>91</v>
      </c>
      <c r="F32" s="5">
        <f t="shared" si="5"/>
        <v>0</v>
      </c>
      <c r="G32" s="5">
        <v>0</v>
      </c>
      <c r="H32" s="5">
        <v>0</v>
      </c>
      <c r="I32" s="5">
        <v>0</v>
      </c>
      <c r="J32" s="5">
        <v>0</v>
      </c>
      <c r="K32" s="5">
        <v>0</v>
      </c>
      <c r="L32" s="5">
        <f t="shared" si="6"/>
        <v>0</v>
      </c>
    </row>
    <row r="33" spans="2:12" ht="12.75">
      <c r="B33" s="29" t="s">
        <v>106</v>
      </c>
      <c r="C33" s="5">
        <v>0</v>
      </c>
      <c r="D33" s="3">
        <v>0</v>
      </c>
      <c r="E33" s="31" t="s">
        <v>110</v>
      </c>
      <c r="F33" s="5">
        <f t="shared" si="5"/>
        <v>0</v>
      </c>
      <c r="G33" s="5">
        <v>0</v>
      </c>
      <c r="H33" s="5">
        <v>0</v>
      </c>
      <c r="I33" s="5">
        <v>0</v>
      </c>
      <c r="J33" s="5">
        <v>0</v>
      </c>
      <c r="K33" s="5">
        <v>0</v>
      </c>
      <c r="L33" s="5">
        <f t="shared" si="6"/>
        <v>0</v>
      </c>
    </row>
    <row r="34" spans="2:12" ht="12.75">
      <c r="B34" s="29" t="s">
        <v>107</v>
      </c>
      <c r="C34" s="5">
        <v>0</v>
      </c>
      <c r="D34" s="3">
        <v>0</v>
      </c>
      <c r="E34" s="52" t="s">
        <v>112</v>
      </c>
      <c r="F34" s="5">
        <f t="shared" si="5"/>
        <v>0</v>
      </c>
      <c r="G34" s="5">
        <v>0</v>
      </c>
      <c r="H34" s="5">
        <f>+C34*4</f>
        <v>0</v>
      </c>
      <c r="I34" s="5">
        <f>+C34*2</f>
        <v>0</v>
      </c>
      <c r="J34" s="5">
        <v>0</v>
      </c>
      <c r="K34" s="5">
        <f>+C34*3</f>
        <v>0</v>
      </c>
      <c r="L34" s="5">
        <f t="shared" si="6"/>
        <v>0</v>
      </c>
    </row>
    <row r="35" spans="2:12" ht="12.75">
      <c r="B35" s="29" t="s">
        <v>114</v>
      </c>
      <c r="C35" s="5">
        <v>22</v>
      </c>
      <c r="D35" s="3">
        <v>0</v>
      </c>
      <c r="E35" s="52" t="s">
        <v>113</v>
      </c>
      <c r="F35" s="5">
        <f t="shared" si="5"/>
        <v>0</v>
      </c>
      <c r="G35" s="5">
        <f>C35*1000</f>
        <v>22000</v>
      </c>
      <c r="H35" s="5">
        <f>C35*2000</f>
        <v>44000</v>
      </c>
      <c r="I35" s="5">
        <v>0</v>
      </c>
      <c r="J35" s="5">
        <f aca="true" t="shared" si="7" ref="I35:K38">1.05*I35</f>
        <v>0</v>
      </c>
      <c r="K35" s="5">
        <f t="shared" si="7"/>
        <v>0</v>
      </c>
      <c r="L35" s="5">
        <f t="shared" si="6"/>
        <v>66000</v>
      </c>
    </row>
    <row r="36" spans="2:12" ht="12.75">
      <c r="B36" s="29" t="s">
        <v>115</v>
      </c>
      <c r="C36" s="5">
        <v>20.75</v>
      </c>
      <c r="D36" s="3">
        <v>0</v>
      </c>
      <c r="E36" s="52"/>
      <c r="F36" s="5">
        <f t="shared" si="5"/>
        <v>0</v>
      </c>
      <c r="H36" s="5">
        <f>1.05*G36</f>
        <v>0</v>
      </c>
      <c r="I36" s="5">
        <f>C36*3000</f>
        <v>62250</v>
      </c>
      <c r="J36" s="5">
        <f t="shared" si="7"/>
        <v>65362.5</v>
      </c>
      <c r="K36" s="5">
        <f t="shared" si="7"/>
        <v>68630.625</v>
      </c>
      <c r="L36" s="5">
        <f t="shared" si="6"/>
        <v>196243.125</v>
      </c>
    </row>
    <row r="37" spans="2:12" ht="12.75">
      <c r="B37" s="29" t="s">
        <v>116</v>
      </c>
      <c r="C37" s="5">
        <v>16</v>
      </c>
      <c r="D37" s="3">
        <v>0</v>
      </c>
      <c r="E37" s="52"/>
      <c r="F37" s="5">
        <f t="shared" si="5"/>
        <v>0</v>
      </c>
      <c r="G37" s="5">
        <v>0</v>
      </c>
      <c r="H37" s="5">
        <f>1.05*G37</f>
        <v>0</v>
      </c>
      <c r="I37" s="5">
        <f t="shared" si="7"/>
        <v>0</v>
      </c>
      <c r="J37" s="5">
        <f t="shared" si="7"/>
        <v>0</v>
      </c>
      <c r="K37" s="5">
        <f t="shared" si="7"/>
        <v>0</v>
      </c>
      <c r="L37" s="5">
        <f t="shared" si="6"/>
        <v>0</v>
      </c>
    </row>
    <row r="38" spans="1:13" ht="12.75">
      <c r="A38" s="11"/>
      <c r="B38" s="54" t="s">
        <v>100</v>
      </c>
      <c r="C38" s="12">
        <v>0</v>
      </c>
      <c r="D38" s="13">
        <v>0</v>
      </c>
      <c r="E38" s="53"/>
      <c r="F38" s="12">
        <f t="shared" si="5"/>
        <v>0</v>
      </c>
      <c r="G38" s="12">
        <v>0</v>
      </c>
      <c r="H38" s="12">
        <f>1.05*G38</f>
        <v>0</v>
      </c>
      <c r="I38" s="12">
        <f t="shared" si="7"/>
        <v>0</v>
      </c>
      <c r="J38" s="12">
        <f t="shared" si="7"/>
        <v>0</v>
      </c>
      <c r="K38" s="12">
        <f t="shared" si="7"/>
        <v>0</v>
      </c>
      <c r="L38" s="12">
        <f t="shared" si="6"/>
        <v>0</v>
      </c>
      <c r="M38" s="24"/>
    </row>
    <row r="39" spans="1:13" s="4" customFormat="1" ht="12.75">
      <c r="A39" s="4" t="s">
        <v>10</v>
      </c>
      <c r="C39" s="8"/>
      <c r="D39" s="10"/>
      <c r="E39" s="10"/>
      <c r="F39" s="8">
        <f aca="true" t="shared" si="8" ref="F39:L39">SUM(F31:F38)</f>
        <v>0</v>
      </c>
      <c r="G39" s="8">
        <f t="shared" si="8"/>
        <v>22000</v>
      </c>
      <c r="H39" s="8">
        <f t="shared" si="8"/>
        <v>44000</v>
      </c>
      <c r="I39" s="8">
        <f t="shared" si="8"/>
        <v>62250</v>
      </c>
      <c r="J39" s="8">
        <f t="shared" si="8"/>
        <v>65362.5</v>
      </c>
      <c r="K39" s="8">
        <f t="shared" si="8"/>
        <v>68630.625</v>
      </c>
      <c r="L39" s="8">
        <f t="shared" si="8"/>
        <v>262243.125</v>
      </c>
      <c r="M39" s="25"/>
    </row>
    <row r="41" ht="12.75">
      <c r="A41" s="4" t="s">
        <v>14</v>
      </c>
    </row>
    <row r="42" spans="2:12" ht="12.75">
      <c r="B42" t="s">
        <v>11</v>
      </c>
      <c r="C42" s="5">
        <v>0</v>
      </c>
      <c r="D42" s="3">
        <v>0</v>
      </c>
      <c r="F42" s="5">
        <f>C42*D42</f>
        <v>0</v>
      </c>
      <c r="G42" s="5">
        <v>0</v>
      </c>
      <c r="H42" s="5">
        <v>0</v>
      </c>
      <c r="I42" s="5">
        <v>0</v>
      </c>
      <c r="J42" s="5">
        <v>0</v>
      </c>
      <c r="K42" s="5">
        <v>0</v>
      </c>
      <c r="L42" s="5">
        <v>0</v>
      </c>
    </row>
    <row r="43" spans="2:12" ht="12.75">
      <c r="B43" t="s">
        <v>15</v>
      </c>
      <c r="C43" s="5">
        <v>0</v>
      </c>
      <c r="D43" s="3">
        <v>0</v>
      </c>
      <c r="F43" s="5">
        <f>C43*D43</f>
        <v>0</v>
      </c>
      <c r="G43" s="5">
        <v>0</v>
      </c>
      <c r="H43" s="5">
        <v>0</v>
      </c>
      <c r="I43" s="5">
        <v>0</v>
      </c>
      <c r="J43" s="5">
        <v>0</v>
      </c>
      <c r="K43" s="5">
        <v>0</v>
      </c>
      <c r="L43" s="5">
        <f>SUM(F43:K43)</f>
        <v>0</v>
      </c>
    </row>
    <row r="44" spans="1:13" ht="12.75">
      <c r="A44" s="11"/>
      <c r="B44" s="11" t="s">
        <v>16</v>
      </c>
      <c r="C44" s="12">
        <v>0</v>
      </c>
      <c r="D44" s="13">
        <v>0</v>
      </c>
      <c r="E44" s="13"/>
      <c r="F44" s="12">
        <f>C44*D44</f>
        <v>0</v>
      </c>
      <c r="G44" s="12">
        <v>0</v>
      </c>
      <c r="H44" s="12">
        <v>0</v>
      </c>
      <c r="I44" s="12">
        <v>0</v>
      </c>
      <c r="J44" s="12">
        <v>0</v>
      </c>
      <c r="K44" s="12">
        <v>0</v>
      </c>
      <c r="L44" s="12">
        <f>SUM(F44:K44)</f>
        <v>0</v>
      </c>
      <c r="M44" s="24"/>
    </row>
    <row r="45" spans="1:13" s="4" customFormat="1" ht="12.75">
      <c r="A45" s="4" t="s">
        <v>14</v>
      </c>
      <c r="C45" s="8"/>
      <c r="D45" s="10"/>
      <c r="E45" s="10"/>
      <c r="F45" s="8">
        <f aca="true" t="shared" si="9" ref="F45:L45">SUM(F42:F44)</f>
        <v>0</v>
      </c>
      <c r="G45" s="8">
        <f t="shared" si="9"/>
        <v>0</v>
      </c>
      <c r="H45" s="8">
        <f t="shared" si="9"/>
        <v>0</v>
      </c>
      <c r="I45" s="8">
        <f t="shared" si="9"/>
        <v>0</v>
      </c>
      <c r="J45" s="8">
        <f t="shared" si="9"/>
        <v>0</v>
      </c>
      <c r="K45" s="8">
        <f t="shared" si="9"/>
        <v>0</v>
      </c>
      <c r="L45" s="8">
        <f t="shared" si="9"/>
        <v>0</v>
      </c>
      <c r="M45" s="25"/>
    </row>
    <row r="47" ht="12.75">
      <c r="A47" s="4" t="s">
        <v>21</v>
      </c>
    </row>
    <row r="48" spans="2:12" ht="12.75">
      <c r="B48" t="s">
        <v>11</v>
      </c>
      <c r="C48" s="5">
        <v>0</v>
      </c>
      <c r="D48" s="3">
        <v>0</v>
      </c>
      <c r="E48" s="50" t="s">
        <v>92</v>
      </c>
      <c r="F48" s="5">
        <f>C48*D48</f>
        <v>0</v>
      </c>
      <c r="G48" s="5">
        <f>C48</f>
        <v>0</v>
      </c>
      <c r="H48" s="5">
        <f>1.05*G48</f>
        <v>0</v>
      </c>
      <c r="I48" s="5">
        <f>1.05*H48</f>
        <v>0</v>
      </c>
      <c r="J48" s="5">
        <f>1.05*I48</f>
        <v>0</v>
      </c>
      <c r="K48" s="5">
        <f>1.05*J48</f>
        <v>0</v>
      </c>
      <c r="L48" s="5">
        <f>SUM(F48:K48)</f>
        <v>0</v>
      </c>
    </row>
    <row r="49" spans="2:12" ht="12.75">
      <c r="B49" t="s">
        <v>12</v>
      </c>
      <c r="C49" s="5">
        <v>78000</v>
      </c>
      <c r="D49" s="3">
        <v>0</v>
      </c>
      <c r="E49" s="31" t="s">
        <v>92</v>
      </c>
      <c r="F49" s="5">
        <v>0</v>
      </c>
      <c r="G49" s="5">
        <v>0</v>
      </c>
      <c r="H49" s="5">
        <f aca="true" t="shared" si="10" ref="H49:K51">G49*1.05</f>
        <v>0</v>
      </c>
      <c r="I49" s="5">
        <f t="shared" si="10"/>
        <v>0</v>
      </c>
      <c r="J49" s="5">
        <f t="shared" si="10"/>
        <v>0</v>
      </c>
      <c r="K49" s="5">
        <f t="shared" si="10"/>
        <v>0</v>
      </c>
      <c r="L49" s="5">
        <f>SUM(F49:K49)</f>
        <v>0</v>
      </c>
    </row>
    <row r="50" spans="2:12" ht="12.75">
      <c r="B50" t="s">
        <v>79</v>
      </c>
      <c r="C50" s="5">
        <v>48000</v>
      </c>
      <c r="D50" s="3">
        <v>0</v>
      </c>
      <c r="E50" s="31" t="s">
        <v>93</v>
      </c>
      <c r="F50" s="5">
        <f>C50*D50</f>
        <v>0</v>
      </c>
      <c r="G50" s="5">
        <v>0</v>
      </c>
      <c r="H50" s="5">
        <f t="shared" si="10"/>
        <v>0</v>
      </c>
      <c r="I50" s="5">
        <f t="shared" si="10"/>
        <v>0</v>
      </c>
      <c r="J50" s="5">
        <f t="shared" si="10"/>
        <v>0</v>
      </c>
      <c r="K50" s="5">
        <f t="shared" si="10"/>
        <v>0</v>
      </c>
      <c r="L50" s="5">
        <f>SUM(F50:K50)</f>
        <v>0</v>
      </c>
    </row>
    <row r="51" spans="2:13" ht="12.75">
      <c r="B51" t="s">
        <v>20</v>
      </c>
      <c r="C51" s="5">
        <v>65000</v>
      </c>
      <c r="D51" s="3">
        <v>0</v>
      </c>
      <c r="E51" s="31" t="s">
        <v>98</v>
      </c>
      <c r="F51" s="5">
        <f>C51*D51</f>
        <v>0</v>
      </c>
      <c r="G51" s="5">
        <f>0.5*$C$51</f>
        <v>32500</v>
      </c>
      <c r="H51" s="5">
        <f t="shared" si="10"/>
        <v>34125</v>
      </c>
      <c r="I51" s="5">
        <f t="shared" si="10"/>
        <v>35831.25</v>
      </c>
      <c r="J51" s="5">
        <f t="shared" si="10"/>
        <v>37622.8125</v>
      </c>
      <c r="K51" s="5">
        <f t="shared" si="10"/>
        <v>39503.953125</v>
      </c>
      <c r="L51" s="5">
        <f>SUM(F51:K51)</f>
        <v>179583.015625</v>
      </c>
      <c r="M51" s="55" t="s">
        <v>95</v>
      </c>
    </row>
    <row r="52" spans="1:13" ht="12.75">
      <c r="A52" s="11"/>
      <c r="B52" s="11" t="s">
        <v>40</v>
      </c>
      <c r="C52" s="12">
        <v>0</v>
      </c>
      <c r="D52" s="13">
        <v>0</v>
      </c>
      <c r="E52" s="44"/>
      <c r="F52" s="12">
        <f>C52*D52</f>
        <v>0</v>
      </c>
      <c r="G52" s="12">
        <v>0</v>
      </c>
      <c r="H52" s="12">
        <v>0</v>
      </c>
      <c r="I52" s="12">
        <v>0</v>
      </c>
      <c r="J52" s="12">
        <v>0</v>
      </c>
      <c r="K52" s="12">
        <v>0</v>
      </c>
      <c r="L52" s="12">
        <f>SUM(F52:K52)</f>
        <v>0</v>
      </c>
      <c r="M52" s="24"/>
    </row>
    <row r="53" spans="1:13" s="4" customFormat="1" ht="12.75">
      <c r="A53" s="4" t="s">
        <v>21</v>
      </c>
      <c r="C53" s="8"/>
      <c r="D53" s="10"/>
      <c r="E53" s="10"/>
      <c r="F53" s="8">
        <f aca="true" t="shared" si="11" ref="F53:L53">SUM(F48:F52)</f>
        <v>0</v>
      </c>
      <c r="G53" s="8">
        <f t="shared" si="11"/>
        <v>32500</v>
      </c>
      <c r="H53" s="8">
        <f t="shared" si="11"/>
        <v>34125</v>
      </c>
      <c r="I53" s="8">
        <f t="shared" si="11"/>
        <v>35831.25</v>
      </c>
      <c r="J53" s="8">
        <f t="shared" si="11"/>
        <v>37622.8125</v>
      </c>
      <c r="K53" s="8">
        <f t="shared" si="11"/>
        <v>39503.953125</v>
      </c>
      <c r="L53" s="8">
        <f t="shared" si="11"/>
        <v>179583.015625</v>
      </c>
      <c r="M53" s="25"/>
    </row>
    <row r="55" ht="12.75">
      <c r="A55" s="4" t="s">
        <v>23</v>
      </c>
    </row>
    <row r="56" spans="2:12" ht="12.75">
      <c r="B56" t="s">
        <v>11</v>
      </c>
      <c r="C56" s="5">
        <v>0</v>
      </c>
      <c r="D56" s="3">
        <v>0</v>
      </c>
      <c r="F56" s="5">
        <f aca="true" t="shared" si="12" ref="F56:F62">C56*D56</f>
        <v>0</v>
      </c>
      <c r="G56" s="5">
        <v>0</v>
      </c>
      <c r="H56" s="5">
        <v>0</v>
      </c>
      <c r="I56" s="5">
        <v>0</v>
      </c>
      <c r="J56" s="5">
        <v>0</v>
      </c>
      <c r="K56" s="5">
        <v>0</v>
      </c>
      <c r="L56" s="5">
        <f aca="true" t="shared" si="13" ref="L56:L62">SUM(F56:K56)</f>
        <v>0</v>
      </c>
    </row>
    <row r="57" spans="2:12" ht="12.75">
      <c r="B57" s="29" t="s">
        <v>111</v>
      </c>
      <c r="C57" s="5">
        <v>10000</v>
      </c>
      <c r="D57" s="3">
        <v>1</v>
      </c>
      <c r="E57" s="31" t="s">
        <v>105</v>
      </c>
      <c r="F57" s="5">
        <v>9750</v>
      </c>
      <c r="G57" s="5">
        <v>0</v>
      </c>
      <c r="H57" s="5">
        <v>0</v>
      </c>
      <c r="I57" s="5">
        <v>0</v>
      </c>
      <c r="J57" s="5">
        <v>0</v>
      </c>
      <c r="K57" s="5">
        <v>0</v>
      </c>
      <c r="L57" s="5">
        <f t="shared" si="13"/>
        <v>9750</v>
      </c>
    </row>
    <row r="58" spans="2:12" ht="12.75">
      <c r="B58" t="s">
        <v>20</v>
      </c>
      <c r="C58" s="5">
        <v>0</v>
      </c>
      <c r="D58" s="3">
        <v>0</v>
      </c>
      <c r="F58" s="5">
        <f t="shared" si="12"/>
        <v>0</v>
      </c>
      <c r="G58" s="5">
        <v>0</v>
      </c>
      <c r="H58" s="5">
        <v>0</v>
      </c>
      <c r="I58" s="5">
        <v>0</v>
      </c>
      <c r="J58" s="5">
        <v>0</v>
      </c>
      <c r="K58" s="5">
        <v>0</v>
      </c>
      <c r="L58" s="5">
        <f t="shared" si="13"/>
        <v>0</v>
      </c>
    </row>
    <row r="59" spans="2:12" ht="12.75">
      <c r="B59" t="s">
        <v>52</v>
      </c>
      <c r="C59" s="5">
        <v>1500</v>
      </c>
      <c r="D59" s="3">
        <v>0</v>
      </c>
      <c r="F59" s="5">
        <f t="shared" si="12"/>
        <v>0</v>
      </c>
      <c r="G59" s="5">
        <v>0</v>
      </c>
      <c r="H59" s="5">
        <v>0</v>
      </c>
      <c r="I59" s="5">
        <v>0</v>
      </c>
      <c r="J59" s="5">
        <v>0</v>
      </c>
      <c r="K59" s="5">
        <v>0</v>
      </c>
      <c r="L59" s="5">
        <f t="shared" si="13"/>
        <v>0</v>
      </c>
    </row>
    <row r="60" spans="2:12" ht="12.75">
      <c r="B60" t="s">
        <v>24</v>
      </c>
      <c r="C60" s="5">
        <v>1500</v>
      </c>
      <c r="D60" s="3">
        <v>10</v>
      </c>
      <c r="E60" s="3" t="s">
        <v>84</v>
      </c>
      <c r="F60" s="5">
        <f t="shared" si="12"/>
        <v>15000</v>
      </c>
      <c r="G60" s="5">
        <v>0</v>
      </c>
      <c r="H60" s="5">
        <v>0</v>
      </c>
      <c r="I60" s="5">
        <v>0</v>
      </c>
      <c r="J60" s="5">
        <v>0</v>
      </c>
      <c r="K60" s="5">
        <v>0</v>
      </c>
      <c r="L60" s="5">
        <f t="shared" si="13"/>
        <v>15000</v>
      </c>
    </row>
    <row r="61" spans="2:12" ht="12.75">
      <c r="B61" t="s">
        <v>61</v>
      </c>
      <c r="C61" s="5">
        <v>0</v>
      </c>
      <c r="D61" s="3">
        <v>0</v>
      </c>
      <c r="F61" s="5">
        <f t="shared" si="12"/>
        <v>0</v>
      </c>
      <c r="G61" s="5">
        <v>0</v>
      </c>
      <c r="H61" s="5">
        <v>0</v>
      </c>
      <c r="I61" s="5">
        <v>0</v>
      </c>
      <c r="J61" s="5">
        <v>0</v>
      </c>
      <c r="K61" s="5">
        <v>0</v>
      </c>
      <c r="L61" s="5">
        <f t="shared" si="13"/>
        <v>0</v>
      </c>
    </row>
    <row r="62" spans="1:13" ht="12.75">
      <c r="A62" s="11"/>
      <c r="B62" s="11" t="s">
        <v>36</v>
      </c>
      <c r="C62" s="12">
        <v>3000</v>
      </c>
      <c r="D62" s="13">
        <v>4</v>
      </c>
      <c r="E62" s="51" t="s">
        <v>102</v>
      </c>
      <c r="F62" s="12">
        <f t="shared" si="12"/>
        <v>12000</v>
      </c>
      <c r="G62" s="12">
        <v>0</v>
      </c>
      <c r="H62" s="12">
        <v>0</v>
      </c>
      <c r="I62" s="12">
        <v>0</v>
      </c>
      <c r="J62" s="12">
        <v>0</v>
      </c>
      <c r="K62" s="12">
        <v>0</v>
      </c>
      <c r="L62" s="12">
        <f t="shared" si="13"/>
        <v>12000</v>
      </c>
      <c r="M62" s="24"/>
    </row>
    <row r="63" spans="1:13" s="4" customFormat="1" ht="12.75">
      <c r="A63" s="4" t="s">
        <v>23</v>
      </c>
      <c r="C63" s="8"/>
      <c r="D63" s="10"/>
      <c r="E63" s="10"/>
      <c r="F63" s="8">
        <f aca="true" t="shared" si="14" ref="F63:L63">SUM(F56:F62)</f>
        <v>36750</v>
      </c>
      <c r="G63" s="8">
        <f t="shared" si="14"/>
        <v>0</v>
      </c>
      <c r="H63" s="8">
        <f t="shared" si="14"/>
        <v>0</v>
      </c>
      <c r="I63" s="8">
        <f t="shared" si="14"/>
        <v>0</v>
      </c>
      <c r="J63" s="8">
        <f t="shared" si="14"/>
        <v>0</v>
      </c>
      <c r="K63" s="8">
        <f t="shared" si="14"/>
        <v>0</v>
      </c>
      <c r="L63" s="8">
        <f t="shared" si="14"/>
        <v>36750</v>
      </c>
      <c r="M63" s="25"/>
    </row>
    <row r="65" ht="12.75">
      <c r="A65" s="4" t="s">
        <v>22</v>
      </c>
    </row>
    <row r="66" spans="2:12" ht="12.75">
      <c r="B66" t="s">
        <v>11</v>
      </c>
      <c r="C66" s="5">
        <v>0</v>
      </c>
      <c r="D66" s="3">
        <v>0</v>
      </c>
      <c r="F66" s="5">
        <f aca="true" t="shared" si="15" ref="F66:F72">C66*D66</f>
        <v>0</v>
      </c>
      <c r="G66" s="5">
        <v>0</v>
      </c>
      <c r="H66" s="5">
        <v>0</v>
      </c>
      <c r="I66" s="5">
        <v>0</v>
      </c>
      <c r="J66" s="5">
        <v>0</v>
      </c>
      <c r="K66" s="5">
        <v>0</v>
      </c>
      <c r="L66" s="5">
        <f aca="true" t="shared" si="16" ref="L66:L72">SUM(F66:K66)</f>
        <v>0</v>
      </c>
    </row>
    <row r="67" spans="2:12" ht="12.75">
      <c r="B67" t="s">
        <v>12</v>
      </c>
      <c r="C67" s="5">
        <v>0</v>
      </c>
      <c r="D67" s="3">
        <v>0</v>
      </c>
      <c r="E67" s="43"/>
      <c r="F67" s="5">
        <f t="shared" si="15"/>
        <v>0</v>
      </c>
      <c r="G67" s="5">
        <v>0</v>
      </c>
      <c r="H67" s="5">
        <v>0</v>
      </c>
      <c r="I67" s="5">
        <v>0</v>
      </c>
      <c r="J67" s="5">
        <v>0</v>
      </c>
      <c r="K67" s="5">
        <v>0</v>
      </c>
      <c r="L67" s="5">
        <f t="shared" si="16"/>
        <v>0</v>
      </c>
    </row>
    <row r="68" spans="2:12" ht="12.75">
      <c r="B68" t="s">
        <v>58</v>
      </c>
      <c r="C68" s="5">
        <v>3000</v>
      </c>
      <c r="D68" s="3">
        <v>2</v>
      </c>
      <c r="E68" s="3" t="s">
        <v>22</v>
      </c>
      <c r="F68" s="5">
        <f t="shared" si="15"/>
        <v>6000</v>
      </c>
      <c r="G68" s="5">
        <v>0</v>
      </c>
      <c r="H68" s="5">
        <v>0</v>
      </c>
      <c r="I68" s="5">
        <v>0</v>
      </c>
      <c r="J68" s="5">
        <v>0</v>
      </c>
      <c r="K68" s="5">
        <v>0</v>
      </c>
      <c r="L68" s="5">
        <f t="shared" si="16"/>
        <v>6000</v>
      </c>
    </row>
    <row r="69" spans="2:12" ht="12.75">
      <c r="B69" t="s">
        <v>25</v>
      </c>
      <c r="C69" s="5">
        <v>3000</v>
      </c>
      <c r="D69" s="3">
        <v>1</v>
      </c>
      <c r="E69" s="3" t="s">
        <v>22</v>
      </c>
      <c r="F69" s="5">
        <f t="shared" si="15"/>
        <v>3000</v>
      </c>
      <c r="G69" s="5">
        <v>0</v>
      </c>
      <c r="H69" s="5">
        <v>0</v>
      </c>
      <c r="I69" s="5">
        <v>0</v>
      </c>
      <c r="J69" s="5">
        <v>0</v>
      </c>
      <c r="K69" s="5">
        <v>0</v>
      </c>
      <c r="L69" s="5">
        <f t="shared" si="16"/>
        <v>3000</v>
      </c>
    </row>
    <row r="70" spans="2:12" ht="12.75">
      <c r="B70" t="s">
        <v>59</v>
      </c>
      <c r="C70" s="5">
        <v>3000</v>
      </c>
      <c r="D70" s="3">
        <v>2</v>
      </c>
      <c r="E70" s="3" t="s">
        <v>22</v>
      </c>
      <c r="F70" s="5">
        <f t="shared" si="15"/>
        <v>6000</v>
      </c>
      <c r="G70" s="5">
        <v>0</v>
      </c>
      <c r="H70" s="5">
        <v>0</v>
      </c>
      <c r="I70" s="5">
        <v>0</v>
      </c>
      <c r="J70" s="5">
        <v>0</v>
      </c>
      <c r="K70" s="5">
        <v>0</v>
      </c>
      <c r="L70" s="5">
        <f t="shared" si="16"/>
        <v>6000</v>
      </c>
    </row>
    <row r="71" spans="2:12" ht="12.75">
      <c r="B71" t="s">
        <v>60</v>
      </c>
      <c r="C71" s="5">
        <v>0</v>
      </c>
      <c r="D71" s="3">
        <v>0</v>
      </c>
      <c r="F71" s="5">
        <f t="shared" si="15"/>
        <v>0</v>
      </c>
      <c r="G71" s="5">
        <v>0</v>
      </c>
      <c r="H71" s="5">
        <v>0</v>
      </c>
      <c r="I71" s="5">
        <v>0</v>
      </c>
      <c r="J71" s="5">
        <v>0</v>
      </c>
      <c r="K71" s="5">
        <v>0</v>
      </c>
      <c r="L71" s="5">
        <f t="shared" si="16"/>
        <v>0</v>
      </c>
    </row>
    <row r="72" spans="1:13" ht="12.75">
      <c r="A72" s="11"/>
      <c r="B72" s="11" t="s">
        <v>50</v>
      </c>
      <c r="C72" s="12">
        <v>1500</v>
      </c>
      <c r="D72" s="13">
        <v>3</v>
      </c>
      <c r="E72" s="44" t="s">
        <v>82</v>
      </c>
      <c r="F72" s="12">
        <f t="shared" si="15"/>
        <v>4500</v>
      </c>
      <c r="G72" s="12">
        <v>0</v>
      </c>
      <c r="H72" s="12">
        <v>0</v>
      </c>
      <c r="I72" s="12">
        <v>0</v>
      </c>
      <c r="J72" s="12">
        <v>0</v>
      </c>
      <c r="K72" s="12">
        <v>0</v>
      </c>
      <c r="L72" s="12">
        <f t="shared" si="16"/>
        <v>4500</v>
      </c>
      <c r="M72" s="24"/>
    </row>
    <row r="73" spans="1:13" s="4" customFormat="1" ht="12.75">
      <c r="A73" s="4" t="s">
        <v>22</v>
      </c>
      <c r="C73" s="8"/>
      <c r="D73" s="10"/>
      <c r="E73" s="10"/>
      <c r="F73" s="8">
        <f aca="true" t="shared" si="17" ref="F73:L73">SUM(F66:F72)</f>
        <v>19500</v>
      </c>
      <c r="G73" s="8">
        <f t="shared" si="17"/>
        <v>0</v>
      </c>
      <c r="H73" s="8">
        <f t="shared" si="17"/>
        <v>0</v>
      </c>
      <c r="I73" s="8">
        <f t="shared" si="17"/>
        <v>0</v>
      </c>
      <c r="J73" s="8">
        <f t="shared" si="17"/>
        <v>0</v>
      </c>
      <c r="K73" s="8">
        <f t="shared" si="17"/>
        <v>0</v>
      </c>
      <c r="L73" s="8">
        <f t="shared" si="17"/>
        <v>19500</v>
      </c>
      <c r="M73" s="25"/>
    </row>
    <row r="74" spans="3:13" s="4" customFormat="1" ht="12.75">
      <c r="C74" s="8"/>
      <c r="D74" s="10"/>
      <c r="E74" s="10"/>
      <c r="F74" s="8"/>
      <c r="G74" s="8"/>
      <c r="H74" s="8"/>
      <c r="I74" s="8"/>
      <c r="J74" s="8"/>
      <c r="K74" s="8"/>
      <c r="L74" s="8"/>
      <c r="M74" s="25"/>
    </row>
    <row r="75" spans="1:13" s="4" customFormat="1" ht="12.75">
      <c r="A75" s="4" t="s">
        <v>41</v>
      </c>
      <c r="C75" s="8"/>
      <c r="D75" s="10"/>
      <c r="E75" s="10"/>
      <c r="F75" s="8"/>
      <c r="G75" s="8"/>
      <c r="H75" s="8"/>
      <c r="I75" s="8"/>
      <c r="J75" s="8"/>
      <c r="K75" s="8"/>
      <c r="L75" s="8"/>
      <c r="M75" s="25"/>
    </row>
    <row r="76" spans="2:13" s="4" customFormat="1" ht="12.75">
      <c r="B76" s="29" t="s">
        <v>42</v>
      </c>
      <c r="C76" s="30">
        <v>0</v>
      </c>
      <c r="D76" s="31">
        <v>0</v>
      </c>
      <c r="E76" s="31" t="s">
        <v>73</v>
      </c>
      <c r="F76" s="5">
        <f>C76*D76</f>
        <v>0</v>
      </c>
      <c r="G76" s="30">
        <v>0</v>
      </c>
      <c r="H76" s="30">
        <v>0</v>
      </c>
      <c r="I76" s="30">
        <v>0</v>
      </c>
      <c r="J76" s="30">
        <v>0</v>
      </c>
      <c r="K76" s="30">
        <v>0</v>
      </c>
      <c r="L76" s="5">
        <f>SUM(F76:K76)</f>
        <v>0</v>
      </c>
      <c r="M76" s="25"/>
    </row>
    <row r="77" spans="2:13" s="4" customFormat="1" ht="12.75">
      <c r="B77" s="29" t="s">
        <v>43</v>
      </c>
      <c r="C77" s="30">
        <v>0</v>
      </c>
      <c r="D77" s="31">
        <v>0</v>
      </c>
      <c r="E77" s="31"/>
      <c r="F77" s="5">
        <f>C77*D77</f>
        <v>0</v>
      </c>
      <c r="G77" s="30">
        <v>0</v>
      </c>
      <c r="H77" s="30">
        <v>0</v>
      </c>
      <c r="I77" s="30">
        <v>0</v>
      </c>
      <c r="J77" s="30">
        <v>0</v>
      </c>
      <c r="K77" s="30">
        <v>0</v>
      </c>
      <c r="L77" s="5">
        <f>SUM(F77:K77)</f>
        <v>0</v>
      </c>
      <c r="M77" s="25"/>
    </row>
    <row r="78" spans="2:13" s="4" customFormat="1" ht="12.75">
      <c r="B78" s="29" t="s">
        <v>44</v>
      </c>
      <c r="C78" s="30">
        <v>0</v>
      </c>
      <c r="D78" s="31">
        <v>0</v>
      </c>
      <c r="E78" s="31" t="s">
        <v>73</v>
      </c>
      <c r="F78" s="5">
        <f>C78*D78</f>
        <v>0</v>
      </c>
      <c r="G78" s="30">
        <v>0</v>
      </c>
      <c r="H78" s="30">
        <v>0</v>
      </c>
      <c r="I78" s="30">
        <v>0</v>
      </c>
      <c r="J78" s="30">
        <v>0</v>
      </c>
      <c r="K78" s="30">
        <v>0</v>
      </c>
      <c r="L78" s="5">
        <f>SUM(F78:K78)</f>
        <v>0</v>
      </c>
      <c r="M78" s="25"/>
    </row>
    <row r="79" spans="2:13" s="4" customFormat="1" ht="12.75">
      <c r="B79" s="29" t="s">
        <v>45</v>
      </c>
      <c r="C79" s="30">
        <v>0</v>
      </c>
      <c r="D79" s="31">
        <v>0</v>
      </c>
      <c r="E79" s="31"/>
      <c r="F79" s="5">
        <f>C79*D79</f>
        <v>0</v>
      </c>
      <c r="G79" s="30">
        <v>0</v>
      </c>
      <c r="H79" s="30">
        <v>0</v>
      </c>
      <c r="I79" s="30">
        <v>0</v>
      </c>
      <c r="J79" s="30">
        <v>0</v>
      </c>
      <c r="K79" s="30">
        <v>0</v>
      </c>
      <c r="L79" s="5">
        <f>SUM(F79:K79)</f>
        <v>0</v>
      </c>
      <c r="M79" s="25"/>
    </row>
    <row r="80" spans="2:13" s="4" customFormat="1" ht="12.75">
      <c r="B80" s="29" t="s">
        <v>68</v>
      </c>
      <c r="C80" s="30">
        <v>0</v>
      </c>
      <c r="D80" s="31">
        <v>0</v>
      </c>
      <c r="E80" s="31"/>
      <c r="F80" s="5">
        <f>C80*D80</f>
        <v>0</v>
      </c>
      <c r="G80" s="30">
        <v>0</v>
      </c>
      <c r="H80" s="30">
        <v>0</v>
      </c>
      <c r="I80" s="30">
        <v>0</v>
      </c>
      <c r="J80" s="30">
        <v>0</v>
      </c>
      <c r="K80" s="30">
        <v>0</v>
      </c>
      <c r="L80" s="5">
        <f>SUM(F80:K80)</f>
        <v>0</v>
      </c>
      <c r="M80" s="25"/>
    </row>
    <row r="81" spans="1:13" s="4" customFormat="1" ht="12.75">
      <c r="A81" s="4" t="s">
        <v>41</v>
      </c>
      <c r="B81" s="29"/>
      <c r="C81" s="8"/>
      <c r="D81" s="10"/>
      <c r="E81" s="10"/>
      <c r="F81" s="8">
        <f>SUM(F76:F80)</f>
        <v>0</v>
      </c>
      <c r="G81" s="8">
        <f aca="true" t="shared" si="18" ref="G81:L81">SUM(G76:G80)</f>
        <v>0</v>
      </c>
      <c r="H81" s="8">
        <f t="shared" si="18"/>
        <v>0</v>
      </c>
      <c r="I81" s="8">
        <f t="shared" si="18"/>
        <v>0</v>
      </c>
      <c r="J81" s="8">
        <f t="shared" si="18"/>
        <v>0</v>
      </c>
      <c r="K81" s="8">
        <f t="shared" si="18"/>
        <v>0</v>
      </c>
      <c r="L81" s="8">
        <f t="shared" si="18"/>
        <v>0</v>
      </c>
      <c r="M81" s="25"/>
    </row>
    <row r="82" spans="2:13" s="4" customFormat="1" ht="12.75">
      <c r="B82" s="29"/>
      <c r="C82" s="8"/>
      <c r="D82" s="10"/>
      <c r="E82" s="10"/>
      <c r="F82" s="8"/>
      <c r="G82" s="8"/>
      <c r="H82" s="8"/>
      <c r="I82" s="8"/>
      <c r="J82" s="8"/>
      <c r="K82" s="8"/>
      <c r="L82" s="8"/>
      <c r="M82" s="25"/>
    </row>
    <row r="84" spans="1:13" s="1" customFormat="1" ht="12.75">
      <c r="A84" s="33" t="s">
        <v>26</v>
      </c>
      <c r="B84" s="33"/>
      <c r="C84" s="34"/>
      <c r="D84" s="35"/>
      <c r="E84" s="35"/>
      <c r="F84" s="34">
        <f aca="true" t="shared" si="19" ref="F84:L84">+F81+F73+F63+F53+F45+F39+F28+F17+F12</f>
        <v>56250</v>
      </c>
      <c r="G84" s="34">
        <f t="shared" si="19"/>
        <v>54500</v>
      </c>
      <c r="H84" s="34">
        <f t="shared" si="19"/>
        <v>78125</v>
      </c>
      <c r="I84" s="34">
        <f t="shared" si="19"/>
        <v>98081.25</v>
      </c>
      <c r="J84" s="34">
        <f t="shared" si="19"/>
        <v>102985.3125</v>
      </c>
      <c r="K84" s="34">
        <f t="shared" si="19"/>
        <v>108134.578125</v>
      </c>
      <c r="L84" s="34">
        <f t="shared" si="19"/>
        <v>498076.140625</v>
      </c>
      <c r="M84" s="26"/>
    </row>
    <row r="86" spans="1:12" ht="12.75">
      <c r="A86" s="1" t="s">
        <v>46</v>
      </c>
      <c r="C86" s="36">
        <v>0.1</v>
      </c>
      <c r="D86" s="37"/>
      <c r="E86" s="37"/>
      <c r="F86" s="38">
        <f aca="true" t="shared" si="20" ref="F86:K86">IF(F87="X",$C$86*F84,0)</f>
        <v>5625</v>
      </c>
      <c r="G86" s="38">
        <f t="shared" si="20"/>
        <v>0</v>
      </c>
      <c r="H86" s="38">
        <f t="shared" si="20"/>
        <v>0</v>
      </c>
      <c r="I86" s="38">
        <f t="shared" si="20"/>
        <v>9808.125</v>
      </c>
      <c r="J86" s="38">
        <f t="shared" si="20"/>
        <v>0</v>
      </c>
      <c r="K86" s="38">
        <f t="shared" si="20"/>
        <v>10813.4578125</v>
      </c>
      <c r="L86" s="38">
        <f>$C$86*L84</f>
        <v>49807.614062500004</v>
      </c>
    </row>
    <row r="87" spans="1:12" ht="12.75">
      <c r="A87" s="1"/>
      <c r="B87" s="29" t="s">
        <v>96</v>
      </c>
      <c r="C87" s="36"/>
      <c r="D87" s="37"/>
      <c r="E87" s="37"/>
      <c r="F87" s="26" t="s">
        <v>95</v>
      </c>
      <c r="G87" s="26"/>
      <c r="H87" s="26"/>
      <c r="I87" s="26" t="s">
        <v>95</v>
      </c>
      <c r="J87" s="26"/>
      <c r="K87" s="26" t="s">
        <v>97</v>
      </c>
      <c r="L87" s="26"/>
    </row>
    <row r="89" spans="1:12" ht="13.5" thickBot="1">
      <c r="A89" s="39" t="s">
        <v>47</v>
      </c>
      <c r="B89" s="32"/>
      <c r="C89" s="40"/>
      <c r="D89" s="41"/>
      <c r="E89" s="41"/>
      <c r="F89" s="42">
        <f>F84+F86</f>
        <v>61875</v>
      </c>
      <c r="G89" s="42">
        <f aca="true" t="shared" si="21" ref="G89:L89">G84+G86</f>
        <v>54500</v>
      </c>
      <c r="H89" s="42">
        <f t="shared" si="21"/>
        <v>78125</v>
      </c>
      <c r="I89" s="42">
        <f t="shared" si="21"/>
        <v>107889.375</v>
      </c>
      <c r="J89" s="42">
        <f t="shared" si="21"/>
        <v>102985.3125</v>
      </c>
      <c r="K89" s="42">
        <f t="shared" si="21"/>
        <v>118948.0359375</v>
      </c>
      <c r="L89" s="42">
        <f t="shared" si="21"/>
        <v>547883.7546875</v>
      </c>
    </row>
    <row r="90" ht="13.5" thickTop="1"/>
  </sheetData>
  <sheetProtection/>
  <mergeCells count="1">
    <mergeCell ref="G1:I1"/>
  </mergeCells>
  <printOptions/>
  <pageMargins left="0.75" right="0.75" top="1" bottom="1" header="0.5" footer="0.5"/>
  <pageSetup fitToHeight="0" fitToWidth="1" horizontalDpi="600" verticalDpi="600" orientation="landscape" scale="55" r:id="rId1"/>
  <headerFooter alignWithMargins="0">
    <oddHeader>&amp;C&amp;"Arial,Bold"&amp;14Project Cost Evaluation
&amp;A</oddHeader>
    <oddFooter>&amp;LPrinted: &amp;D  &amp;T&amp;RPage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Wyoming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dewart</dc:creator>
  <cp:keywords/>
  <dc:description/>
  <cp:lastModifiedBy>cachevki</cp:lastModifiedBy>
  <cp:lastPrinted>2009-04-17T19:31:26Z</cp:lastPrinted>
  <dcterms:created xsi:type="dcterms:W3CDTF">2001-06-26T19:36:40Z</dcterms:created>
  <dcterms:modified xsi:type="dcterms:W3CDTF">2009-10-05T17:14:36Z</dcterms:modified>
  <cp:category/>
  <cp:version/>
  <cp:contentType/>
  <cp:contentStatus/>
</cp:coreProperties>
</file>