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9720" windowHeight="7320" activeTab="0"/>
  </bookViews>
  <sheets>
    <sheet name="USHA Specs" sheetId="1" r:id="rId1"/>
    <sheet name="Raw Data" sheetId="2" r:id="rId2"/>
    <sheet name="Error Analysis" sheetId="3" r:id="rId3"/>
  </sheets>
  <definedNames>
    <definedName name="average">'Error Analysis'!#REF!</definedName>
    <definedName name="Ball_4_Mean">'Error Analysis'!$K$41</definedName>
    <definedName name="Ball_4_T_Mean">'Error Analysis'!$L$41</definedName>
    <definedName name="Ball_7_Mean">'Error Analysis'!$K$53</definedName>
    <definedName name="Ball_7_T_Mean">'Error Analysis'!$L$53</definedName>
    <definedName name="Digital_Caliper_SMU">'Error Analysis'!$C$4</definedName>
    <definedName name="Mean">'Error Analysis'!$C$12</definedName>
    <definedName name="N">'Error Analysis'!$C$14</definedName>
    <definedName name="Std_Dev">'Error Analysis'!$C$13</definedName>
    <definedName name="t95__value">'Error Analysis'!$C$15</definedName>
    <definedName name="Uod">'Error Analysis'!$C$17</definedName>
    <definedName name="UODrand">'Error Analysis'!$C$16</definedName>
    <definedName name="UODsmu">'Error Analysis'!$C$6</definedName>
  </definedNames>
  <calcPr fullCalcOnLoad="1"/>
</workbook>
</file>

<file path=xl/sharedStrings.xml><?xml version="1.0" encoding="utf-8"?>
<sst xmlns="http://schemas.openxmlformats.org/spreadsheetml/2006/main" count="128" uniqueCount="82">
  <si>
    <t>(mm)</t>
  </si>
  <si>
    <t>(in)</t>
  </si>
  <si>
    <t>Outer Dia. (Do)</t>
  </si>
  <si>
    <t>Mass (m)</t>
  </si>
  <si>
    <t>(g)</t>
  </si>
  <si>
    <t>(oz)</t>
  </si>
  <si>
    <t>Date:</t>
  </si>
  <si>
    <t>Measurement</t>
  </si>
  <si>
    <t>Thickness (T)</t>
  </si>
  <si>
    <t>English System</t>
  </si>
  <si>
    <t>SI System</t>
  </si>
  <si>
    <t>Diameter</t>
  </si>
  <si>
    <t>Inches</t>
  </si>
  <si>
    <t>Tolerance</t>
  </si>
  <si>
    <t>Weight</t>
  </si>
  <si>
    <t>Ounces</t>
  </si>
  <si>
    <t>Units</t>
  </si>
  <si>
    <t>Rebound*</t>
  </si>
  <si>
    <t>* Freefall from 70 inches to a hard wood floor at 68 degrees Fahrenheit</t>
  </si>
  <si>
    <t>cm</t>
  </si>
  <si>
    <t>g</t>
  </si>
  <si>
    <t>Parameter</t>
  </si>
  <si>
    <t>USHA Handball Specifications</t>
  </si>
  <si>
    <t>Engineer:</t>
  </si>
  <si>
    <t>███████████████████████</t>
  </si>
  <si>
    <t>Ball Dimension and Mass Measurements for Nine Handballs</t>
  </si>
  <si>
    <t>Ball #</t>
  </si>
  <si>
    <t>USHA Handball Measurements</t>
  </si>
  <si>
    <t>Data Set Descriptive Statistics</t>
  </si>
  <si>
    <t>Standard Dev.:</t>
  </si>
  <si>
    <t>Mean:</t>
  </si>
  <si>
    <t>Count:</t>
  </si>
  <si>
    <t>Remarks</t>
  </si>
  <si>
    <r>
      <t>S</t>
    </r>
    <r>
      <rPr>
        <sz val="10"/>
        <rFont val="Times New Roman"/>
        <family val="0"/>
      </rPr>
      <t>(D</t>
    </r>
    <r>
      <rPr>
        <vertAlign val="subscript"/>
        <sz val="10"/>
        <rFont val="Times New Roman"/>
        <family val="1"/>
      </rPr>
      <t>o(mm)</t>
    </r>
    <r>
      <rPr>
        <sz val="10"/>
        <rFont val="Times New Roman"/>
        <family val="0"/>
      </rPr>
      <t>-25.4*D</t>
    </r>
    <r>
      <rPr>
        <vertAlign val="subscript"/>
        <sz val="10"/>
        <rFont val="Times New Roman"/>
        <family val="1"/>
      </rPr>
      <t>o(in)</t>
    </r>
    <r>
      <rPr>
        <sz val="10"/>
        <rFont val="Times New Roman"/>
        <family val="0"/>
      </rPr>
      <t>)</t>
    </r>
    <r>
      <rPr>
        <vertAlign val="superscript"/>
        <sz val="10"/>
        <rFont val="Times New Roman"/>
        <family val="1"/>
      </rPr>
      <t>2</t>
    </r>
    <r>
      <rPr>
        <sz val="10"/>
        <rFont val="Times New Roman"/>
        <family val="0"/>
      </rPr>
      <t xml:space="preserve"> =</t>
    </r>
  </si>
  <si>
    <r>
      <t>= S</t>
    </r>
    <r>
      <rPr>
        <sz val="10"/>
        <rFont val="Times New Roman"/>
        <family val="0"/>
      </rPr>
      <t>(T</t>
    </r>
    <r>
      <rPr>
        <vertAlign val="subscript"/>
        <sz val="10"/>
        <rFont val="Times New Roman"/>
        <family val="1"/>
      </rPr>
      <t>(mm)</t>
    </r>
    <r>
      <rPr>
        <sz val="10"/>
        <rFont val="Times New Roman"/>
        <family val="0"/>
      </rPr>
      <t>-25.4*T</t>
    </r>
    <r>
      <rPr>
        <vertAlign val="subscript"/>
        <sz val="10"/>
        <rFont val="Times New Roman"/>
        <family val="1"/>
      </rPr>
      <t>(in)</t>
    </r>
    <r>
      <rPr>
        <sz val="10"/>
        <rFont val="Times New Roman"/>
        <family val="0"/>
      </rPr>
      <t>)</t>
    </r>
    <r>
      <rPr>
        <vertAlign val="superscript"/>
        <sz val="10"/>
        <rFont val="Times New Roman"/>
        <family val="1"/>
      </rPr>
      <t>2</t>
    </r>
  </si>
  <si>
    <r>
      <t>S</t>
    </r>
    <r>
      <rPr>
        <sz val="10"/>
        <rFont val="Times New Roman"/>
        <family val="0"/>
      </rPr>
      <t>(D</t>
    </r>
    <r>
      <rPr>
        <vertAlign val="subscript"/>
        <sz val="10"/>
        <rFont val="Times New Roman"/>
        <family val="1"/>
      </rPr>
      <t>o(mm)</t>
    </r>
    <r>
      <rPr>
        <sz val="10"/>
        <rFont val="Times New Roman"/>
        <family val="0"/>
      </rPr>
      <t>-D</t>
    </r>
    <r>
      <rPr>
        <vertAlign val="subscript"/>
        <sz val="10"/>
        <rFont val="Times New Roman"/>
        <family val="1"/>
      </rPr>
      <t>avg(mm)</t>
    </r>
    <r>
      <rPr>
        <sz val="10"/>
        <rFont val="Times New Roman"/>
        <family val="0"/>
      </rPr>
      <t>)</t>
    </r>
    <r>
      <rPr>
        <vertAlign val="superscript"/>
        <sz val="10"/>
        <rFont val="Times New Roman"/>
        <family val="1"/>
      </rPr>
      <t>2</t>
    </r>
    <r>
      <rPr>
        <sz val="10"/>
        <rFont val="Times New Roman"/>
        <family val="0"/>
      </rPr>
      <t xml:space="preserve"> =</t>
    </r>
  </si>
  <si>
    <t>Ball_4_Mean =</t>
  </si>
  <si>
    <t>Ball_7_Mean =</t>
  </si>
  <si>
    <r>
      <t>= S</t>
    </r>
    <r>
      <rPr>
        <sz val="10"/>
        <rFont val="Times New Roman"/>
        <family val="0"/>
      </rPr>
      <t>(T</t>
    </r>
    <r>
      <rPr>
        <vertAlign val="subscript"/>
        <sz val="10"/>
        <rFont val="Times New Roman"/>
        <family val="1"/>
      </rPr>
      <t>(mm)</t>
    </r>
    <r>
      <rPr>
        <sz val="10"/>
        <rFont val="Times New Roman"/>
        <family val="0"/>
      </rPr>
      <t>-*T</t>
    </r>
    <r>
      <rPr>
        <vertAlign val="subscript"/>
        <sz val="10"/>
        <rFont val="Times New Roman"/>
        <family val="1"/>
      </rPr>
      <t>avg(mm)</t>
    </r>
    <r>
      <rPr>
        <sz val="10"/>
        <rFont val="Times New Roman"/>
        <family val="0"/>
      </rPr>
      <t>)</t>
    </r>
    <r>
      <rPr>
        <vertAlign val="superscript"/>
        <sz val="10"/>
        <rFont val="Times New Roman"/>
        <family val="1"/>
      </rPr>
      <t>2</t>
    </r>
  </si>
  <si>
    <t>= Ball_4_T_Mean</t>
  </si>
  <si>
    <t>= Ball_7_T_Mean</t>
  </si>
  <si>
    <t>N =</t>
  </si>
  <si>
    <t>Sample Std. Dev. =</t>
  </si>
  <si>
    <t>Sample Mean =</t>
  </si>
  <si>
    <r>
      <t xml:space="preserve">(From table) </t>
    </r>
    <r>
      <rPr>
        <sz val="10"/>
        <rFont val="Symbol"/>
        <family val="1"/>
      </rPr>
      <t>t</t>
    </r>
    <r>
      <rPr>
        <sz val="10"/>
        <rFont val="Times New Roman"/>
        <family val="0"/>
      </rPr>
      <t xml:space="preserve"> =</t>
    </r>
  </si>
  <si>
    <r>
      <t>\</t>
    </r>
    <r>
      <rPr>
        <sz val="10"/>
        <rFont val="Times New Roman"/>
        <family val="0"/>
      </rPr>
      <t xml:space="preserve"> reject values outside</t>
    </r>
  </si>
  <si>
    <t>Chauvenet’s criterion would reject the one value of 9.71 mm</t>
  </si>
  <si>
    <t>mm</t>
  </si>
  <si>
    <t>Experimental Error Analysis - Examine the original data set, reject identifiable errors and calculate uncertainty</t>
  </si>
  <si>
    <t>Sample Standard Deviation =</t>
  </si>
  <si>
    <r>
      <t>U</t>
    </r>
    <r>
      <rPr>
        <vertAlign val="subscript"/>
        <sz val="9"/>
        <rFont val="Times New Roman"/>
        <family val="1"/>
      </rPr>
      <t>OD</t>
    </r>
    <r>
      <rPr>
        <sz val="9"/>
        <rFont val="Times New Roman"/>
        <family val="1"/>
      </rPr>
      <t xml:space="preserve"> =</t>
    </r>
  </si>
  <si>
    <r>
      <t xml:space="preserve">Table </t>
    </r>
    <r>
      <rPr>
        <i/>
        <sz val="9"/>
        <rFont val="Times New Roman"/>
        <family val="1"/>
      </rPr>
      <t>t</t>
    </r>
    <r>
      <rPr>
        <vertAlign val="subscript"/>
        <sz val="9"/>
        <rFont val="Times New Roman"/>
        <family val="1"/>
      </rPr>
      <t>95%</t>
    </r>
    <r>
      <rPr>
        <sz val="9"/>
        <rFont val="Times New Roman"/>
        <family val="1"/>
      </rPr>
      <t xml:space="preserve"> value =</t>
    </r>
  </si>
  <si>
    <t>Outside Diameter =</t>
  </si>
  <si>
    <t>t95__value*Std_Dev/SQRT(N)</t>
  </si>
  <si>
    <t>Laboratory Measurement Instructions</t>
  </si>
  <si>
    <t>Named cell "Std_Dev"</t>
  </si>
  <si>
    <t>Named cell "N"</t>
  </si>
  <si>
    <t>Named cell "t95_value"</t>
  </si>
  <si>
    <t>This measurement shows an identifiable, systematic measurement error in outside diameter and thickness.  The caliper was not zeroed.  The offset is unknown, so this error cannot be corrected.  Therefore, omit this data.</t>
  </si>
  <si>
    <t>The variability between the English and SI system measurements for both the outer diameter and the thickness for this particular ball is consistently low.  This indicates the experimenter converted one measurement to the other system, and the measurements are not independent.  Both values should not be included in the data set.  See the variability calculations to the right.</t>
  </si>
  <si>
    <t>Outer Diameter Variability Between Eng &amp; SI Measurements</t>
  </si>
  <si>
    <t>Thickness Variability Between Eng &amp; SI Measurements</t>
  </si>
  <si>
    <t>Digital Caliper SMU:</t>
  </si>
  <si>
    <t>Outer Diameter Random Uncertainty, 95% confidence interval (mm measurement):</t>
  </si>
  <si>
    <t>Outer Diameter SMU Uncertainty, 95% confidence interval (mm measurement):</t>
  </si>
  <si>
    <r>
      <t xml:space="preserve">Table </t>
    </r>
    <r>
      <rPr>
        <sz val="9"/>
        <rFont val="Symbol"/>
        <family val="1"/>
      </rPr>
      <t>t</t>
    </r>
    <r>
      <rPr>
        <vertAlign val="subscript"/>
        <sz val="9"/>
        <rFont val="Times New Roman"/>
        <family val="1"/>
      </rPr>
      <t>95%</t>
    </r>
    <r>
      <rPr>
        <sz val="9"/>
        <rFont val="Times New Roman"/>
        <family val="1"/>
      </rPr>
      <t xml:space="preserve"> value =</t>
    </r>
  </si>
  <si>
    <r>
      <t>U</t>
    </r>
    <r>
      <rPr>
        <vertAlign val="subscript"/>
        <sz val="9"/>
        <rFont val="Times New Roman"/>
        <family val="1"/>
      </rPr>
      <t>ODsmu</t>
    </r>
    <r>
      <rPr>
        <sz val="9"/>
        <rFont val="Times New Roman"/>
        <family val="1"/>
      </rPr>
      <t xml:space="preserve"> =</t>
    </r>
  </si>
  <si>
    <r>
      <t>U</t>
    </r>
    <r>
      <rPr>
        <vertAlign val="subscript"/>
        <sz val="9"/>
        <rFont val="Times New Roman"/>
        <family val="1"/>
      </rPr>
      <t>ODrand</t>
    </r>
    <r>
      <rPr>
        <sz val="9"/>
        <rFont val="Times New Roman"/>
        <family val="1"/>
      </rPr>
      <t xml:space="preserve"> =</t>
    </r>
  </si>
  <si>
    <t>=MAX(UODsmu,UODrand)</t>
  </si>
  <si>
    <t>The variability between the English and SI system measurements for both the outer diameter and the thickness for this particular ball is of the same magnitude at that among measurements.  This indicates the English and SI system measurements were independent as opposed to Ball No. 4.  See the variability calculations to the right.</t>
  </si>
  <si>
    <t>New Sample Statistics Omitting 9.71</t>
  </si>
  <si>
    <t>Note that the sample mean did not change much, but the standard deviation decreased significantly.</t>
  </si>
  <si>
    <t>n =</t>
  </si>
  <si>
    <t>1-1/(2n) =</t>
  </si>
  <si>
    <t>i.e. the range</t>
  </si>
  <si>
    <t>II. Weigh one of the balls out of the sample of 12.  Then measure the ball dimensions, cutting the ball open as necessary to obtain thickness measurements.  Measure several different axes on the ball.  Six are suggested on the Lab1 Measurements sheet.  One person on the team is to make SI measurements of the ball (use the Acculab scale set to grams and Fowler Sylvac calipers set to mm) and the other person is to make English system measurements of the ball (use the Acculab scale set to ounces and Chinese manufactured dial calipers).</t>
  </si>
  <si>
    <t>Raw Data and the associated error analysis are shown on subsequent worksheets</t>
  </si>
  <si>
    <t>United States Handball Association Specifications for Standard Handballs</t>
  </si>
  <si>
    <t>Note:  Observe that the various experimental groups, one for each ball, interpreted the Laboratory Measurement Instructions (given above) in a variety of ways, some correctly and some incorrectly.  For example the team measuring Ball No. 2 did not take any English system measurements, which were required in the instructions.  The team measuring Ball No. 11 interpreted "several different axes on the ball" to be 24 axes.  While this is technically correct, there is a diminishing returns for making additional measurements, and this is probably excessive.
It is necessary to understand the experimental objectives and context and environment under which the data set was collected to properly evaluate its suitability.  See the comments on the Error Analysis Worksheet concerning Ball No. 4 as an example of this concept.</t>
  </si>
  <si>
    <t>1.96*Digital_Caliper_SMU/2</t>
  </si>
  <si>
    <t>This ball was carefully checked, and it is too light to be a standard USHA handball (See the USHA Specs worksheet).  Depending on the final use of the data, this data may or may not be included in the data set.</t>
  </si>
  <si>
    <t>One thickness measurement appears to be an outlier.  It is very possible that the 9 and 7 were transposed.  Use Chauvenet’s criterion to determine if this value should be excluded.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</si>
</sst>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0000000000000000"/>
    <numFmt numFmtId="169" formatCode="0.000000000000000000"/>
    <numFmt numFmtId="170" formatCode="0.0000000000000000000"/>
    <numFmt numFmtId="171" formatCode="0.00000000000000000000"/>
    <numFmt numFmtId="172" formatCode="0.000000000000000000000"/>
    <numFmt numFmtId="173" formatCode="0.0000000000000000"/>
    <numFmt numFmtId="174" formatCode="0.000000000000000"/>
    <numFmt numFmtId="175" formatCode="0.00000000000000"/>
    <numFmt numFmtId="176" formatCode="0.0000000000000"/>
    <numFmt numFmtId="177" formatCode="0.000000000000"/>
    <numFmt numFmtId="178" formatCode="0.00000000000"/>
    <numFmt numFmtId="179" formatCode="0.0000000000"/>
    <numFmt numFmtId="180" formatCode="0.000000000"/>
    <numFmt numFmtId="181" formatCode="0.00000000"/>
    <numFmt numFmtId="182" formatCode="0.0000000"/>
    <numFmt numFmtId="183" formatCode="0.000000"/>
    <numFmt numFmtId="184" formatCode="0.0000000000000000000000"/>
    <numFmt numFmtId="185" formatCode=".00%"/>
  </numFmts>
  <fonts count="17">
    <font>
      <sz val="10"/>
      <name val="Times New Roman"/>
      <family val="0"/>
    </font>
    <font>
      <b/>
      <sz val="9"/>
      <name val="Times New Roman"/>
      <family val="1"/>
    </font>
    <font>
      <sz val="9"/>
      <name val="Times New Roman"/>
      <family val="1"/>
    </font>
    <font>
      <b/>
      <sz val="14"/>
      <name val="Times New Roman"/>
      <family val="1"/>
    </font>
    <font>
      <b/>
      <sz val="18"/>
      <name val="Times New Roman"/>
      <family val="1"/>
    </font>
    <font>
      <b/>
      <sz val="12"/>
      <name val="Times New Roman"/>
      <family val="1"/>
    </font>
    <font>
      <b/>
      <sz val="11"/>
      <name val="Times New Roman"/>
      <family val="1"/>
    </font>
    <font>
      <b/>
      <sz val="10"/>
      <name val="Times New Roman"/>
      <family val="1"/>
    </font>
    <font>
      <sz val="10"/>
      <name val="Symbol"/>
      <family val="1"/>
    </font>
    <font>
      <vertAlign val="subscript"/>
      <sz val="10"/>
      <name val="Times New Roman"/>
      <family val="1"/>
    </font>
    <font>
      <vertAlign val="superscript"/>
      <sz val="10"/>
      <name val="Times New Roman"/>
      <family val="1"/>
    </font>
    <font>
      <i/>
      <sz val="9"/>
      <name val="Times New Roman"/>
      <family val="1"/>
    </font>
    <font>
      <vertAlign val="subscript"/>
      <sz val="9"/>
      <name val="Times New Roman"/>
      <family val="1"/>
    </font>
    <font>
      <b/>
      <sz val="9"/>
      <color indexed="10"/>
      <name val="Times New Roman"/>
      <family val="1"/>
    </font>
    <font>
      <sz val="9"/>
      <name val="Symbol"/>
      <family val="1"/>
    </font>
    <font>
      <u val="single"/>
      <sz val="10"/>
      <name val="Times New Roman"/>
      <family val="1"/>
    </font>
    <font>
      <b/>
      <u val="single"/>
      <sz val="10"/>
      <name val="Times New Roman"/>
      <family val="1"/>
    </font>
  </fonts>
  <fills count="8">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s>
  <borders count="48">
    <border>
      <left/>
      <right/>
      <top/>
      <bottom/>
      <diagonal/>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color indexed="63"/>
      </top>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style="medium"/>
      <top style="thin"/>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style="thick"/>
      <right>
        <color indexed="63"/>
      </right>
      <top>
        <color indexed="63"/>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66" fontId="2" fillId="0" borderId="1" xfId="0" applyNumberFormat="1" applyFont="1" applyBorder="1" applyAlignment="1">
      <alignment horizontal="center"/>
    </xf>
    <xf numFmtId="2" fontId="2" fillId="0" borderId="1" xfId="0" applyNumberFormat="1" applyFont="1" applyBorder="1" applyAlignment="1">
      <alignment horizontal="center"/>
    </xf>
    <xf numFmtId="2" fontId="2" fillId="0" borderId="4" xfId="0" applyNumberFormat="1" applyFont="1" applyBorder="1" applyAlignment="1">
      <alignment horizontal="center"/>
    </xf>
    <xf numFmtId="2" fontId="2" fillId="0" borderId="0" xfId="0" applyNumberFormat="1" applyFont="1" applyAlignment="1">
      <alignment horizontal="center"/>
    </xf>
    <xf numFmtId="2" fontId="2" fillId="0" borderId="2" xfId="0" applyNumberFormat="1" applyFont="1" applyBorder="1" applyAlignment="1">
      <alignment horizontal="center"/>
    </xf>
    <xf numFmtId="2" fontId="2" fillId="0" borderId="3" xfId="0" applyNumberFormat="1" applyFont="1" applyBorder="1" applyAlignment="1">
      <alignment horizontal="center"/>
    </xf>
    <xf numFmtId="0" fontId="2" fillId="0" borderId="0" xfId="0" applyFont="1" applyBorder="1" applyAlignment="1">
      <alignment horizontal="center"/>
    </xf>
    <xf numFmtId="167" fontId="2" fillId="0" borderId="0" xfId="0" applyNumberFormat="1" applyFont="1" applyBorder="1" applyAlignment="1">
      <alignment horizontal="center"/>
    </xf>
    <xf numFmtId="2" fontId="2" fillId="0" borderId="0" xfId="0" applyNumberFormat="1" applyFont="1" applyBorder="1" applyAlignment="1">
      <alignment horizontal="center"/>
    </xf>
    <xf numFmtId="0" fontId="2" fillId="0" borderId="0" xfId="0" applyFont="1" applyBorder="1" applyAlignment="1">
      <alignment/>
    </xf>
    <xf numFmtId="0" fontId="1" fillId="0" borderId="0" xfId="0" applyFont="1" applyBorder="1" applyAlignment="1">
      <alignment horizontal="center"/>
    </xf>
    <xf numFmtId="0" fontId="1" fillId="0" borderId="5" xfId="0" applyFont="1" applyBorder="1" applyAlignment="1">
      <alignment horizontal="center"/>
    </xf>
    <xf numFmtId="0" fontId="2" fillId="0" borderId="6" xfId="0" applyFont="1" applyBorder="1" applyAlignment="1">
      <alignment horizontal="center"/>
    </xf>
    <xf numFmtId="0" fontId="0" fillId="0" borderId="0" xfId="0" applyAlignment="1">
      <alignment horizontal="right"/>
    </xf>
    <xf numFmtId="0" fontId="2" fillId="0" borderId="7" xfId="0" applyFont="1" applyBorder="1" applyAlignment="1">
      <alignment horizont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12" fontId="0" fillId="0" borderId="9" xfId="0" applyNumberFormat="1" applyBorder="1" applyAlignment="1">
      <alignment/>
    </xf>
    <xf numFmtId="13" fontId="0" fillId="0" borderId="9" xfId="0" applyNumberFormat="1" applyBorder="1" applyAlignment="1" quotePrefix="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center"/>
    </xf>
    <xf numFmtId="0" fontId="0" fillId="0" borderId="14" xfId="0" applyBorder="1" applyAlignment="1">
      <alignment horizontal="center"/>
    </xf>
    <xf numFmtId="0" fontId="2" fillId="0" borderId="15" xfId="0" applyFont="1" applyBorder="1" applyAlignment="1">
      <alignment horizontal="center"/>
    </xf>
    <xf numFmtId="2" fontId="2" fillId="0" borderId="16" xfId="0" applyNumberFormat="1" applyFont="1" applyBorder="1" applyAlignment="1">
      <alignment horizontal="center"/>
    </xf>
    <xf numFmtId="0" fontId="2" fillId="0" borderId="17" xfId="0" applyFont="1" applyBorder="1" applyAlignment="1">
      <alignment horizontal="center"/>
    </xf>
    <xf numFmtId="2" fontId="2" fillId="0" borderId="17" xfId="0" applyNumberFormat="1" applyFont="1" applyBorder="1" applyAlignment="1">
      <alignment horizontal="center"/>
    </xf>
    <xf numFmtId="0" fontId="2" fillId="0" borderId="18" xfId="0" applyFont="1" applyBorder="1" applyAlignment="1">
      <alignment horizontal="center"/>
    </xf>
    <xf numFmtId="14" fontId="0" fillId="0" borderId="19" xfId="0" applyNumberFormat="1" applyBorder="1" applyAlignment="1">
      <alignment horizontal="center"/>
    </xf>
    <xf numFmtId="0" fontId="2" fillId="0" borderId="20" xfId="0" applyFont="1" applyBorder="1" applyAlignment="1">
      <alignment horizontal="center"/>
    </xf>
    <xf numFmtId="0" fontId="0" fillId="0" borderId="21" xfId="0" applyBorder="1" applyAlignment="1">
      <alignment/>
    </xf>
    <xf numFmtId="0" fontId="2" fillId="0" borderId="22" xfId="0" applyFont="1" applyBorder="1" applyAlignment="1">
      <alignment horizontal="center"/>
    </xf>
    <xf numFmtId="0" fontId="2" fillId="0" borderId="23" xfId="0" applyFont="1" applyBorder="1" applyAlignment="1">
      <alignment horizontal="center"/>
    </xf>
    <xf numFmtId="0" fontId="1" fillId="0" borderId="24" xfId="0" applyFont="1" applyBorder="1" applyAlignment="1">
      <alignment horizontal="center"/>
    </xf>
    <xf numFmtId="167" fontId="2" fillId="0" borderId="16" xfId="0" applyNumberFormat="1" applyFont="1" applyBorder="1" applyAlignment="1">
      <alignment horizontal="center"/>
    </xf>
    <xf numFmtId="167" fontId="2" fillId="0" borderId="4" xfId="0" applyNumberFormat="1" applyFont="1" applyBorder="1" applyAlignment="1">
      <alignment horizontal="center"/>
    </xf>
    <xf numFmtId="167" fontId="2" fillId="0" borderId="2" xfId="0" applyNumberFormat="1" applyFont="1" applyBorder="1" applyAlignment="1">
      <alignment horizontal="center"/>
    </xf>
    <xf numFmtId="166" fontId="2" fillId="0" borderId="17" xfId="0" applyNumberFormat="1" applyFont="1" applyBorder="1" applyAlignment="1">
      <alignment horizontal="center"/>
    </xf>
    <xf numFmtId="166" fontId="2" fillId="0" borderId="3" xfId="0" applyNumberFormat="1" applyFont="1" applyBorder="1" applyAlignment="1">
      <alignment horizontal="center"/>
    </xf>
    <xf numFmtId="0" fontId="2" fillId="0" borderId="25" xfId="0" applyFont="1" applyBorder="1" applyAlignment="1">
      <alignment horizontal="center"/>
    </xf>
    <xf numFmtId="0" fontId="0" fillId="0" borderId="26" xfId="0" applyBorder="1" applyAlignment="1">
      <alignment/>
    </xf>
    <xf numFmtId="0" fontId="2" fillId="0" borderId="27" xfId="0" applyFont="1" applyBorder="1" applyAlignment="1">
      <alignment horizontal="center"/>
    </xf>
    <xf numFmtId="14" fontId="0" fillId="0" borderId="0" xfId="0" applyNumberFormat="1" applyBorder="1" applyAlignment="1">
      <alignment horizontal="center"/>
    </xf>
    <xf numFmtId="0" fontId="2" fillId="0" borderId="25" xfId="0" applyFont="1" applyBorder="1" applyAlignment="1">
      <alignment horizontal="right"/>
    </xf>
    <xf numFmtId="0" fontId="2" fillId="0" borderId="22" xfId="0" applyFont="1" applyBorder="1" applyAlignment="1">
      <alignment horizontal="right"/>
    </xf>
    <xf numFmtId="1" fontId="2" fillId="0" borderId="16" xfId="0" applyNumberFormat="1" applyFont="1" applyBorder="1" applyAlignment="1">
      <alignment horizontal="center"/>
    </xf>
    <xf numFmtId="1" fontId="2" fillId="0" borderId="17" xfId="0" applyNumberFormat="1" applyFont="1" applyBorder="1" applyAlignment="1">
      <alignment horizontal="center"/>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0" borderId="5" xfId="0" applyFont="1" applyBorder="1" applyAlignment="1">
      <alignment horizontal="center"/>
    </xf>
    <xf numFmtId="2" fontId="2" fillId="0" borderId="29" xfId="0" applyNumberFormat="1" applyFont="1" applyBorder="1" applyAlignment="1">
      <alignment horizontal="center"/>
    </xf>
    <xf numFmtId="166" fontId="2" fillId="0" borderId="30" xfId="0" applyNumberFormat="1" applyFont="1" applyBorder="1" applyAlignment="1">
      <alignment horizontal="center"/>
    </xf>
    <xf numFmtId="167" fontId="2" fillId="0" borderId="29" xfId="0" applyNumberFormat="1" applyFont="1" applyBorder="1" applyAlignment="1">
      <alignment horizontal="center"/>
    </xf>
    <xf numFmtId="2" fontId="2" fillId="0" borderId="30" xfId="0" applyNumberFormat="1" applyFont="1" applyBorder="1" applyAlignment="1">
      <alignment horizontal="center"/>
    </xf>
    <xf numFmtId="0" fontId="0" fillId="0" borderId="31" xfId="0" applyBorder="1" applyAlignment="1">
      <alignment/>
    </xf>
    <xf numFmtId="0" fontId="0" fillId="0" borderId="32" xfId="0" applyBorder="1" applyAlignment="1">
      <alignment/>
    </xf>
    <xf numFmtId="2" fontId="2" fillId="2" borderId="16" xfId="0" applyNumberFormat="1" applyFont="1" applyFill="1" applyBorder="1" applyAlignment="1">
      <alignment horizontal="center"/>
    </xf>
    <xf numFmtId="166" fontId="2" fillId="2" borderId="17" xfId="0" applyNumberFormat="1" applyFont="1" applyFill="1" applyBorder="1" applyAlignment="1">
      <alignment horizontal="center"/>
    </xf>
    <xf numFmtId="2" fontId="2" fillId="2" borderId="4" xfId="0" applyNumberFormat="1" applyFont="1" applyFill="1" applyBorder="1" applyAlignment="1">
      <alignment horizontal="center"/>
    </xf>
    <xf numFmtId="166" fontId="2" fillId="2" borderId="1" xfId="0" applyNumberFormat="1" applyFont="1" applyFill="1" applyBorder="1" applyAlignment="1">
      <alignment horizontal="center"/>
    </xf>
    <xf numFmtId="2" fontId="2" fillId="2" borderId="2" xfId="0" applyNumberFormat="1" applyFont="1" applyFill="1" applyBorder="1" applyAlignment="1">
      <alignment horizontal="center"/>
    </xf>
    <xf numFmtId="166" fontId="2" fillId="2" borderId="3" xfId="0" applyNumberFormat="1" applyFont="1" applyFill="1" applyBorder="1" applyAlignment="1">
      <alignment horizontal="center"/>
    </xf>
    <xf numFmtId="2" fontId="2" fillId="3" borderId="16" xfId="0" applyNumberFormat="1" applyFont="1" applyFill="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lignment horizontal="left" vertical="top" wrapText="1"/>
    </xf>
    <xf numFmtId="166" fontId="2" fillId="0" borderId="0" xfId="0" applyNumberFormat="1" applyFont="1" applyBorder="1" applyAlignment="1">
      <alignment horizontal="right" vertical="top" wrapText="1"/>
    </xf>
    <xf numFmtId="1" fontId="2" fillId="0" borderId="0" xfId="0" applyNumberFormat="1" applyFont="1" applyBorder="1" applyAlignment="1">
      <alignment horizontal="right" vertical="top" wrapText="1"/>
    </xf>
    <xf numFmtId="0" fontId="0" fillId="0" borderId="0" xfId="0" applyAlignment="1">
      <alignment horizontal="center"/>
    </xf>
    <xf numFmtId="166" fontId="2" fillId="3" borderId="17" xfId="0" applyNumberFormat="1" applyFont="1" applyFill="1" applyBorder="1" applyAlignment="1">
      <alignment horizontal="center"/>
    </xf>
    <xf numFmtId="2" fontId="2" fillId="3" borderId="4" xfId="0" applyNumberFormat="1" applyFont="1" applyFill="1" applyBorder="1" applyAlignment="1">
      <alignment horizontal="center"/>
    </xf>
    <xf numFmtId="166" fontId="2" fillId="3" borderId="1" xfId="0" applyNumberFormat="1" applyFont="1" applyFill="1" applyBorder="1" applyAlignment="1">
      <alignment horizontal="center"/>
    </xf>
    <xf numFmtId="2" fontId="2" fillId="3" borderId="2" xfId="0" applyNumberFormat="1" applyFont="1" applyFill="1" applyBorder="1" applyAlignment="1">
      <alignment horizontal="center"/>
    </xf>
    <xf numFmtId="166" fontId="2" fillId="3" borderId="3" xfId="0" applyNumberFormat="1" applyFont="1" applyFill="1" applyBorder="1" applyAlignment="1">
      <alignment horizontal="center"/>
    </xf>
    <xf numFmtId="0" fontId="13" fillId="0" borderId="0" xfId="0" applyFont="1" applyBorder="1" applyAlignment="1">
      <alignment horizontal="right" vertical="top"/>
    </xf>
    <xf numFmtId="166" fontId="13" fillId="0" borderId="0" xfId="0" applyNumberFormat="1" applyFont="1" applyBorder="1" applyAlignment="1">
      <alignment horizontal="right" vertical="top" wrapText="1"/>
    </xf>
    <xf numFmtId="0" fontId="13" fillId="0" borderId="0" xfId="0" applyFont="1" applyBorder="1" applyAlignment="1">
      <alignment horizontal="left" vertical="top" wrapText="1"/>
    </xf>
    <xf numFmtId="166" fontId="2" fillId="0" borderId="0" xfId="0" applyNumberFormat="1" applyFont="1" applyBorder="1" applyAlignment="1" quotePrefix="1">
      <alignment horizontal="right" vertical="top" wrapText="1"/>
    </xf>
    <xf numFmtId="166" fontId="2" fillId="0" borderId="0" xfId="0" applyNumberFormat="1" applyFont="1" applyBorder="1" applyAlignment="1" quotePrefix="1">
      <alignment horizontal="left" vertical="top"/>
    </xf>
    <xf numFmtId="2" fontId="2" fillId="0" borderId="0" xfId="0" applyNumberFormat="1" applyFont="1" applyBorder="1" applyAlignment="1">
      <alignment horizontal="right" vertical="top" wrapText="1"/>
    </xf>
    <xf numFmtId="2" fontId="1" fillId="0" borderId="0" xfId="0" applyNumberFormat="1" applyFont="1" applyBorder="1" applyAlignment="1">
      <alignment horizontal="center"/>
    </xf>
    <xf numFmtId="2" fontId="2" fillId="0" borderId="28" xfId="0" applyNumberFormat="1" applyFont="1" applyBorder="1" applyAlignment="1">
      <alignment horizontal="center"/>
    </xf>
    <xf numFmtId="0" fontId="8" fillId="2" borderId="29" xfId="0" applyFont="1" applyFill="1" applyBorder="1" applyAlignment="1" quotePrefix="1">
      <alignment horizontal="right"/>
    </xf>
    <xf numFmtId="165" fontId="0" fillId="2" borderId="33" xfId="0" applyNumberFormat="1" applyFill="1" applyBorder="1" applyAlignment="1">
      <alignment/>
    </xf>
    <xf numFmtId="0" fontId="8" fillId="2" borderId="30" xfId="0" applyFont="1" applyFill="1" applyBorder="1" applyAlignment="1" quotePrefix="1">
      <alignment/>
    </xf>
    <xf numFmtId="0" fontId="0" fillId="2" borderId="4" xfId="0" applyFill="1" applyBorder="1" applyAlignment="1">
      <alignment horizontal="right"/>
    </xf>
    <xf numFmtId="2" fontId="0" fillId="2" borderId="34" xfId="0" applyNumberFormat="1" applyFill="1" applyBorder="1" applyAlignment="1">
      <alignment/>
    </xf>
    <xf numFmtId="0" fontId="0" fillId="2" borderId="1" xfId="0" applyFill="1" applyBorder="1" applyAlignment="1" quotePrefix="1">
      <alignment horizontal="left"/>
    </xf>
    <xf numFmtId="0" fontId="8" fillId="2" borderId="2" xfId="0" applyFont="1" applyFill="1" applyBorder="1" applyAlignment="1" quotePrefix="1">
      <alignment horizontal="right"/>
    </xf>
    <xf numFmtId="165" fontId="0" fillId="2" borderId="35" xfId="0" applyNumberFormat="1" applyFill="1" applyBorder="1" applyAlignment="1">
      <alignment/>
    </xf>
    <xf numFmtId="0" fontId="8" fillId="2" borderId="3" xfId="0" applyFont="1" applyFill="1" applyBorder="1" applyAlignment="1" quotePrefix="1">
      <alignment/>
    </xf>
    <xf numFmtId="165" fontId="0" fillId="2" borderId="16" xfId="0" applyNumberFormat="1" applyFill="1" applyBorder="1" applyAlignment="1">
      <alignment/>
    </xf>
    <xf numFmtId="165" fontId="0" fillId="2" borderId="17" xfId="0" applyNumberFormat="1" applyFill="1" applyBorder="1" applyAlignment="1">
      <alignment/>
    </xf>
    <xf numFmtId="165" fontId="0" fillId="2" borderId="4" xfId="0" applyNumberFormat="1" applyFill="1" applyBorder="1" applyAlignment="1">
      <alignment/>
    </xf>
    <xf numFmtId="165" fontId="0" fillId="2" borderId="1" xfId="0" applyNumberFormat="1" applyFill="1" applyBorder="1" applyAlignment="1">
      <alignment/>
    </xf>
    <xf numFmtId="165" fontId="0" fillId="2" borderId="36" xfId="0" applyNumberFormat="1" applyFill="1" applyBorder="1" applyAlignment="1">
      <alignment/>
    </xf>
    <xf numFmtId="165" fontId="0" fillId="2" borderId="37" xfId="0" applyNumberFormat="1" applyFill="1" applyBorder="1" applyAlignment="1">
      <alignment/>
    </xf>
    <xf numFmtId="2" fontId="2" fillId="4" borderId="16" xfId="0" applyNumberFormat="1" applyFont="1" applyFill="1" applyBorder="1" applyAlignment="1">
      <alignment horizontal="center"/>
    </xf>
    <xf numFmtId="166" fontId="2" fillId="4" borderId="17" xfId="0" applyNumberFormat="1" applyFont="1" applyFill="1" applyBorder="1" applyAlignment="1">
      <alignment horizontal="center"/>
    </xf>
    <xf numFmtId="2" fontId="2" fillId="4" borderId="4" xfId="0" applyNumberFormat="1" applyFont="1" applyFill="1" applyBorder="1" applyAlignment="1">
      <alignment horizontal="center"/>
    </xf>
    <xf numFmtId="166" fontId="2" fillId="4" borderId="1" xfId="0" applyNumberFormat="1" applyFont="1" applyFill="1" applyBorder="1" applyAlignment="1">
      <alignment horizontal="center"/>
    </xf>
    <xf numFmtId="2" fontId="2" fillId="4" borderId="2" xfId="0" applyNumberFormat="1" applyFont="1" applyFill="1" applyBorder="1" applyAlignment="1">
      <alignment horizontal="center"/>
    </xf>
    <xf numFmtId="166" fontId="2" fillId="4" borderId="3" xfId="0" applyNumberFormat="1" applyFont="1" applyFill="1" applyBorder="1" applyAlignment="1">
      <alignment horizontal="center"/>
    </xf>
    <xf numFmtId="165" fontId="0" fillId="4" borderId="29" xfId="0" applyNumberFormat="1" applyFill="1" applyBorder="1" applyAlignment="1">
      <alignment/>
    </xf>
    <xf numFmtId="165" fontId="0" fillId="4" borderId="30" xfId="0" applyNumberFormat="1" applyFill="1" applyBorder="1" applyAlignment="1">
      <alignment/>
    </xf>
    <xf numFmtId="165" fontId="0" fillId="4" borderId="4" xfId="0" applyNumberFormat="1" applyFill="1" applyBorder="1" applyAlignment="1">
      <alignment/>
    </xf>
    <xf numFmtId="165" fontId="0" fillId="4" borderId="1" xfId="0" applyNumberFormat="1" applyFill="1" applyBorder="1" applyAlignment="1">
      <alignment/>
    </xf>
    <xf numFmtId="165" fontId="0" fillId="4" borderId="2" xfId="0" applyNumberFormat="1" applyFill="1" applyBorder="1" applyAlignment="1">
      <alignment/>
    </xf>
    <xf numFmtId="165" fontId="0" fillId="4" borderId="3" xfId="0" applyNumberFormat="1" applyFill="1" applyBorder="1" applyAlignment="1">
      <alignment/>
    </xf>
    <xf numFmtId="165" fontId="0" fillId="4" borderId="33" xfId="0" applyNumberFormat="1" applyFill="1" applyBorder="1" applyAlignment="1">
      <alignment/>
    </xf>
    <xf numFmtId="2" fontId="0" fillId="4" borderId="34" xfId="0" applyNumberFormat="1" applyFill="1" applyBorder="1" applyAlignment="1">
      <alignment/>
    </xf>
    <xf numFmtId="165" fontId="0" fillId="4" borderId="35" xfId="0" applyNumberFormat="1" applyFill="1" applyBorder="1" applyAlignment="1">
      <alignment/>
    </xf>
    <xf numFmtId="0" fontId="8" fillId="4" borderId="29" xfId="0" applyFont="1" applyFill="1" applyBorder="1" applyAlignment="1" quotePrefix="1">
      <alignment horizontal="right"/>
    </xf>
    <xf numFmtId="0" fontId="8" fillId="4" borderId="30" xfId="0" applyFont="1" applyFill="1" applyBorder="1" applyAlignment="1" quotePrefix="1">
      <alignment/>
    </xf>
    <xf numFmtId="0" fontId="0" fillId="4" borderId="4" xfId="0" applyFill="1" applyBorder="1" applyAlignment="1">
      <alignment horizontal="right"/>
    </xf>
    <xf numFmtId="0" fontId="0" fillId="4" borderId="1" xfId="0" applyFill="1" applyBorder="1" applyAlignment="1" quotePrefix="1">
      <alignment horizontal="left"/>
    </xf>
    <xf numFmtId="0" fontId="8" fillId="4" borderId="2" xfId="0" applyFont="1" applyFill="1" applyBorder="1" applyAlignment="1" quotePrefix="1">
      <alignment horizontal="right"/>
    </xf>
    <xf numFmtId="0" fontId="8" fillId="4" borderId="3" xfId="0" applyFont="1" applyFill="1" applyBorder="1" applyAlignment="1" quotePrefix="1">
      <alignment/>
    </xf>
    <xf numFmtId="2" fontId="2" fillId="0" borderId="0" xfId="0" applyNumberFormat="1" applyFont="1" applyFill="1" applyBorder="1" applyAlignment="1">
      <alignment horizontal="center"/>
    </xf>
    <xf numFmtId="167" fontId="2" fillId="5" borderId="16" xfId="0" applyNumberFormat="1" applyFont="1" applyFill="1" applyBorder="1" applyAlignment="1">
      <alignment horizontal="center"/>
    </xf>
    <xf numFmtId="2" fontId="2" fillId="5" borderId="17" xfId="0" applyNumberFormat="1" applyFont="1" applyFill="1" applyBorder="1" applyAlignment="1">
      <alignment horizontal="center"/>
    </xf>
    <xf numFmtId="167" fontId="2" fillId="5" borderId="4" xfId="0" applyNumberFormat="1" applyFont="1" applyFill="1" applyBorder="1" applyAlignment="1">
      <alignment horizontal="center"/>
    </xf>
    <xf numFmtId="2" fontId="2" fillId="5" borderId="1" xfId="0" applyNumberFormat="1" applyFont="1" applyFill="1" applyBorder="1" applyAlignment="1">
      <alignment horizontal="center"/>
    </xf>
    <xf numFmtId="167" fontId="2" fillId="5" borderId="2" xfId="0" applyNumberFormat="1" applyFont="1" applyFill="1" applyBorder="1" applyAlignment="1">
      <alignment horizontal="center"/>
    </xf>
    <xf numFmtId="2" fontId="2" fillId="5" borderId="3" xfId="0" applyNumberFormat="1" applyFont="1" applyFill="1" applyBorder="1" applyAlignment="1">
      <alignment horizontal="center"/>
    </xf>
    <xf numFmtId="0" fontId="2" fillId="0" borderId="0" xfId="0" applyFont="1" applyBorder="1" applyAlignment="1">
      <alignment horizontal="right" vertical="top" wrapText="1"/>
    </xf>
    <xf numFmtId="0" fontId="3" fillId="0" borderId="0" xfId="0" applyFont="1" applyAlignment="1">
      <alignment/>
    </xf>
    <xf numFmtId="0" fontId="0" fillId="6" borderId="38" xfId="0" applyFill="1" applyBorder="1" applyAlignment="1">
      <alignment horizontal="right"/>
    </xf>
    <xf numFmtId="0" fontId="0" fillId="6" borderId="31" xfId="0" applyFill="1" applyBorder="1" applyAlignment="1">
      <alignment/>
    </xf>
    <xf numFmtId="0" fontId="0" fillId="6" borderId="39" xfId="0" applyFill="1" applyBorder="1" applyAlignment="1">
      <alignment/>
    </xf>
    <xf numFmtId="0" fontId="0" fillId="6" borderId="28" xfId="0" applyFill="1" applyBorder="1" applyAlignment="1">
      <alignment horizontal="right"/>
    </xf>
    <xf numFmtId="2" fontId="0" fillId="6" borderId="0" xfId="0" applyNumberFormat="1" applyFill="1" applyBorder="1" applyAlignment="1">
      <alignment/>
    </xf>
    <xf numFmtId="0" fontId="0" fillId="6" borderId="40" xfId="0" applyFill="1" applyBorder="1" applyAlignment="1">
      <alignment/>
    </xf>
    <xf numFmtId="0" fontId="0" fillId="6" borderId="28" xfId="0" applyFill="1" applyBorder="1" applyAlignment="1" quotePrefix="1">
      <alignment horizontal="right"/>
    </xf>
    <xf numFmtId="165" fontId="0" fillId="6" borderId="0" xfId="0" applyNumberFormat="1" applyFill="1" applyBorder="1" applyAlignment="1">
      <alignment/>
    </xf>
    <xf numFmtId="0" fontId="0" fillId="6" borderId="0" xfId="0" applyFill="1" applyBorder="1" applyAlignment="1">
      <alignment/>
    </xf>
    <xf numFmtId="0" fontId="8" fillId="6" borderId="28" xfId="0" applyFont="1" applyFill="1" applyBorder="1" applyAlignment="1">
      <alignment horizontal="right"/>
    </xf>
    <xf numFmtId="2" fontId="0" fillId="6" borderId="40" xfId="0" applyNumberFormat="1" applyFill="1" applyBorder="1" applyAlignment="1">
      <alignment/>
    </xf>
    <xf numFmtId="0" fontId="0" fillId="6" borderId="28" xfId="0" applyFill="1" applyBorder="1" applyAlignment="1">
      <alignment/>
    </xf>
    <xf numFmtId="2" fontId="2" fillId="6" borderId="16" xfId="0" applyNumberFormat="1"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7" fillId="0" borderId="0" xfId="0" applyFont="1" applyFill="1" applyBorder="1" applyAlignment="1">
      <alignment vertical="top" wrapText="1"/>
    </xf>
    <xf numFmtId="0" fontId="3" fillId="7" borderId="38" xfId="0" applyFont="1" applyFill="1" applyBorder="1" applyAlignment="1">
      <alignment horizontal="center" vertical="top" wrapText="1"/>
    </xf>
    <xf numFmtId="0" fontId="3" fillId="7" borderId="31" xfId="0" applyFont="1" applyFill="1" applyBorder="1" applyAlignment="1">
      <alignment horizontal="center" vertical="top" wrapText="1"/>
    </xf>
    <xf numFmtId="0" fontId="3" fillId="7" borderId="39" xfId="0" applyFont="1" applyFill="1" applyBorder="1" applyAlignment="1">
      <alignment horizontal="center" vertical="top" wrapText="1"/>
    </xf>
    <xf numFmtId="0" fontId="3" fillId="7" borderId="43" xfId="0" applyFont="1" applyFill="1" applyBorder="1" applyAlignment="1">
      <alignment horizontal="center" vertical="top" wrapText="1"/>
    </xf>
    <xf numFmtId="0" fontId="3" fillId="7" borderId="19" xfId="0" applyFont="1" applyFill="1" applyBorder="1" applyAlignment="1">
      <alignment horizontal="center" vertical="top" wrapText="1"/>
    </xf>
    <xf numFmtId="0" fontId="3" fillId="7" borderId="44" xfId="0" applyFont="1" applyFill="1" applyBorder="1" applyAlignment="1">
      <alignment horizontal="center" vertical="top" wrapText="1"/>
    </xf>
    <xf numFmtId="0" fontId="0" fillId="0" borderId="33" xfId="0" applyBorder="1" applyAlignment="1">
      <alignment horizontal="center"/>
    </xf>
    <xf numFmtId="0" fontId="0" fillId="0" borderId="30" xfId="0" applyBorder="1" applyAlignment="1">
      <alignment horizontal="center"/>
    </xf>
    <xf numFmtId="0" fontId="4" fillId="0" borderId="0" xfId="0" applyFont="1" applyAlignment="1">
      <alignment horizontal="center"/>
    </xf>
    <xf numFmtId="0" fontId="0" fillId="0" borderId="19" xfId="0"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5" fillId="0" borderId="0" xfId="0" applyNumberFormat="1" applyFont="1" applyAlignment="1">
      <alignment horizontal="center"/>
    </xf>
    <xf numFmtId="14" fontId="0" fillId="0" borderId="19" xfId="0" applyNumberFormat="1" applyBorder="1" applyAlignment="1">
      <alignment horizontal="center"/>
    </xf>
    <xf numFmtId="0" fontId="2" fillId="7" borderId="45" xfId="0" applyFont="1" applyFill="1" applyBorder="1" applyAlignment="1">
      <alignment horizontal="left" vertical="top" wrapText="1"/>
    </xf>
    <xf numFmtId="0" fontId="2" fillId="7" borderId="46" xfId="0" applyFont="1" applyFill="1" applyBorder="1" applyAlignment="1">
      <alignment horizontal="left" vertical="top" wrapText="1"/>
    </xf>
    <xf numFmtId="0" fontId="2" fillId="7" borderId="47" xfId="0" applyFont="1" applyFill="1" applyBorder="1" applyAlignment="1">
      <alignment horizontal="left" vertical="top" wrapText="1"/>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4" fillId="0" borderId="32" xfId="0" applyFont="1" applyBorder="1" applyAlignment="1">
      <alignment horizontal="center" vertical="top" wrapText="1"/>
    </xf>
    <xf numFmtId="0" fontId="4" fillId="0" borderId="0" xfId="0" applyFont="1" applyBorder="1" applyAlignment="1">
      <alignment horizontal="center" vertical="top" wrapText="1"/>
    </xf>
    <xf numFmtId="0" fontId="7" fillId="5" borderId="24" xfId="0" applyFont="1" applyFill="1" applyBorder="1" applyAlignment="1">
      <alignment horizontal="left" vertical="top" wrapText="1"/>
    </xf>
    <xf numFmtId="0" fontId="7" fillId="5" borderId="21" xfId="0" applyFont="1" applyFill="1" applyBorder="1" applyAlignment="1">
      <alignment horizontal="left" vertical="top" wrapText="1"/>
    </xf>
    <xf numFmtId="0" fontId="7" fillId="5" borderId="26" xfId="0" applyFont="1" applyFill="1" applyBorder="1" applyAlignment="1">
      <alignment horizontal="left" vertical="top" wrapText="1"/>
    </xf>
    <xf numFmtId="0" fontId="7" fillId="6" borderId="24" xfId="0" applyFont="1" applyFill="1" applyBorder="1" applyAlignment="1">
      <alignment horizontal="left" vertical="top" wrapText="1"/>
    </xf>
    <xf numFmtId="0" fontId="7" fillId="6" borderId="21" xfId="0" applyFont="1" applyFill="1" applyBorder="1" applyAlignment="1">
      <alignment horizontal="left" vertical="top" wrapText="1"/>
    </xf>
    <xf numFmtId="0" fontId="7" fillId="6" borderId="26" xfId="0" applyFont="1" applyFill="1" applyBorder="1" applyAlignment="1">
      <alignment horizontal="left" vertical="top" wrapText="1"/>
    </xf>
    <xf numFmtId="0" fontId="7" fillId="2" borderId="38" xfId="0" applyFont="1" applyFill="1" applyBorder="1" applyAlignment="1">
      <alignment horizontal="center" textRotation="90" wrapText="1"/>
    </xf>
    <xf numFmtId="0" fontId="7" fillId="2" borderId="28" xfId="0" applyFont="1" applyFill="1" applyBorder="1" applyAlignment="1">
      <alignment horizontal="center" textRotation="90" wrapText="1"/>
    </xf>
    <xf numFmtId="0" fontId="7" fillId="2" borderId="43" xfId="0" applyFont="1" applyFill="1" applyBorder="1" applyAlignment="1">
      <alignment horizontal="center" textRotation="90" wrapText="1"/>
    </xf>
    <xf numFmtId="0" fontId="7" fillId="2" borderId="24" xfId="0" applyFont="1" applyFill="1" applyBorder="1" applyAlignment="1">
      <alignment horizontal="center" textRotation="90" wrapText="1"/>
    </xf>
    <xf numFmtId="0" fontId="7" fillId="2" borderId="21" xfId="0" applyFont="1" applyFill="1" applyBorder="1" applyAlignment="1">
      <alignment horizontal="center" textRotation="90" wrapText="1"/>
    </xf>
    <xf numFmtId="0" fontId="7" fillId="2" borderId="26" xfId="0" applyFont="1" applyFill="1" applyBorder="1" applyAlignment="1">
      <alignment horizontal="center" textRotation="90" wrapText="1"/>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15" fillId="6" borderId="28" xfId="0" applyFont="1" applyFill="1" applyBorder="1" applyAlignment="1">
      <alignment horizontal="center"/>
    </xf>
    <xf numFmtId="0" fontId="15" fillId="6" borderId="0" xfId="0" applyFont="1" applyFill="1" applyBorder="1" applyAlignment="1">
      <alignment horizontal="center"/>
    </xf>
    <xf numFmtId="0" fontId="15" fillId="6" borderId="40" xfId="0" applyFont="1" applyFill="1" applyBorder="1" applyAlignment="1">
      <alignment horizontal="center"/>
    </xf>
    <xf numFmtId="0" fontId="0" fillId="6" borderId="28" xfId="0" applyFill="1" applyBorder="1" applyAlignment="1">
      <alignment horizontal="left" vertical="top" wrapText="1"/>
    </xf>
    <xf numFmtId="0" fontId="0" fillId="6" borderId="0" xfId="0" applyFill="1" applyBorder="1" applyAlignment="1">
      <alignment horizontal="left" vertical="top" wrapText="1"/>
    </xf>
    <xf numFmtId="0" fontId="0" fillId="6" borderId="40" xfId="0" applyFill="1" applyBorder="1" applyAlignment="1">
      <alignment horizontal="left" vertical="top" wrapText="1"/>
    </xf>
    <xf numFmtId="0" fontId="0" fillId="6" borderId="43" xfId="0" applyFill="1" applyBorder="1" applyAlignment="1">
      <alignment horizontal="left" vertical="top" wrapText="1"/>
    </xf>
    <xf numFmtId="0" fontId="0" fillId="6" borderId="19" xfId="0" applyFill="1" applyBorder="1" applyAlignment="1">
      <alignment horizontal="left" vertical="top" wrapText="1"/>
    </xf>
    <xf numFmtId="0" fontId="0" fillId="6" borderId="44" xfId="0" applyFill="1" applyBorder="1" applyAlignment="1">
      <alignment horizontal="left" vertical="top" wrapText="1"/>
    </xf>
    <xf numFmtId="0" fontId="7" fillId="6" borderId="28" xfId="0" applyFont="1" applyFill="1" applyBorder="1" applyAlignment="1">
      <alignment vertical="top" wrapText="1"/>
    </xf>
    <xf numFmtId="0" fontId="7" fillId="6" borderId="0" xfId="0" applyFont="1" applyFill="1" applyBorder="1" applyAlignment="1">
      <alignment vertical="top" wrapText="1"/>
    </xf>
    <xf numFmtId="0" fontId="7" fillId="6" borderId="40" xfId="0" applyFont="1" applyFill="1" applyBorder="1" applyAlignment="1">
      <alignment vertical="top" wrapText="1"/>
    </xf>
    <xf numFmtId="0" fontId="7" fillId="0" borderId="21"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3" borderId="24" xfId="0" applyFont="1" applyFill="1" applyBorder="1" applyAlignment="1">
      <alignment horizontal="center" vertical="top" wrapText="1"/>
    </xf>
    <xf numFmtId="0" fontId="7" fillId="3" borderId="21" xfId="0" applyFont="1" applyFill="1" applyBorder="1" applyAlignment="1">
      <alignment horizontal="center" vertical="top" wrapText="1"/>
    </xf>
    <xf numFmtId="0" fontId="7" fillId="3" borderId="26" xfId="0" applyFont="1" applyFill="1" applyBorder="1" applyAlignment="1">
      <alignment horizontal="center" vertical="top" wrapText="1"/>
    </xf>
    <xf numFmtId="0" fontId="7" fillId="2" borderId="24" xfId="0" applyFont="1" applyFill="1" applyBorder="1" applyAlignment="1">
      <alignment vertical="top" wrapText="1"/>
    </xf>
    <xf numFmtId="0" fontId="7" fillId="2" borderId="21" xfId="0" applyFont="1" applyFill="1" applyBorder="1" applyAlignment="1">
      <alignment vertical="top" wrapText="1"/>
    </xf>
    <xf numFmtId="0" fontId="7" fillId="2" borderId="26" xfId="0" applyFont="1" applyFill="1" applyBorder="1" applyAlignment="1">
      <alignment vertical="top" wrapText="1"/>
    </xf>
    <xf numFmtId="0" fontId="7" fillId="4" borderId="24" xfId="0" applyFont="1" applyFill="1" applyBorder="1" applyAlignment="1">
      <alignment vertical="top" wrapText="1"/>
    </xf>
    <xf numFmtId="0" fontId="7" fillId="4" borderId="21" xfId="0" applyFont="1" applyFill="1" applyBorder="1" applyAlignment="1">
      <alignment vertical="top" wrapText="1"/>
    </xf>
    <xf numFmtId="0" fontId="7" fillId="4" borderId="26"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12</xdr:row>
      <xdr:rowOff>76200</xdr:rowOff>
    </xdr:from>
    <xdr:to>
      <xdr:col>5</xdr:col>
      <xdr:colOff>0</xdr:colOff>
      <xdr:row>12</xdr:row>
      <xdr:rowOff>76200</xdr:rowOff>
    </xdr:to>
    <xdr:sp>
      <xdr:nvSpPr>
        <xdr:cNvPr id="1" name="Line 1"/>
        <xdr:cNvSpPr>
          <a:spLocks/>
        </xdr:cNvSpPr>
      </xdr:nvSpPr>
      <xdr:spPr>
        <a:xfrm flipH="1">
          <a:off x="6229350" y="2390775"/>
          <a:ext cx="523875"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13</xdr:row>
      <xdr:rowOff>76200</xdr:rowOff>
    </xdr:from>
    <xdr:to>
      <xdr:col>5</xdr:col>
      <xdr:colOff>0</xdr:colOff>
      <xdr:row>13</xdr:row>
      <xdr:rowOff>76200</xdr:rowOff>
    </xdr:to>
    <xdr:sp>
      <xdr:nvSpPr>
        <xdr:cNvPr id="2" name="Line 2"/>
        <xdr:cNvSpPr>
          <a:spLocks/>
        </xdr:cNvSpPr>
      </xdr:nvSpPr>
      <xdr:spPr>
        <a:xfrm flipH="1">
          <a:off x="6229350" y="2552700"/>
          <a:ext cx="523875"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14</xdr:row>
      <xdr:rowOff>76200</xdr:rowOff>
    </xdr:from>
    <xdr:to>
      <xdr:col>5</xdr:col>
      <xdr:colOff>0</xdr:colOff>
      <xdr:row>14</xdr:row>
      <xdr:rowOff>76200</xdr:rowOff>
    </xdr:to>
    <xdr:sp>
      <xdr:nvSpPr>
        <xdr:cNvPr id="3" name="Line 3"/>
        <xdr:cNvSpPr>
          <a:spLocks/>
        </xdr:cNvSpPr>
      </xdr:nvSpPr>
      <xdr:spPr>
        <a:xfrm flipH="1">
          <a:off x="6229350" y="2714625"/>
          <a:ext cx="523875"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219075</xdr:colOff>
      <xdr:row>8</xdr:row>
      <xdr:rowOff>0</xdr:rowOff>
    </xdr:from>
    <xdr:to>
      <xdr:col>12</xdr:col>
      <xdr:colOff>390525</xdr:colOff>
      <xdr:row>15</xdr:row>
      <xdr:rowOff>0</xdr:rowOff>
    </xdr:to>
    <xdr:sp>
      <xdr:nvSpPr>
        <xdr:cNvPr id="4" name="AutoShape 4"/>
        <xdr:cNvSpPr>
          <a:spLocks/>
        </xdr:cNvSpPr>
      </xdr:nvSpPr>
      <xdr:spPr>
        <a:xfrm>
          <a:off x="8953500" y="1666875"/>
          <a:ext cx="2571750" cy="1133475"/>
        </a:xfrm>
        <a:prstGeom prst="wedgeRoundRectCallout">
          <a:avLst>
            <a:gd name="adj1" fmla="val -83990"/>
            <a:gd name="adj2" fmla="val 44504"/>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Look up the table t value for n-1 degrees of freedom and  a two-tailed probability of 1 - confidence level, e.g. 1 - 0.95 for a 95% confidence level with 62 degrees of freedom.  Interpolate to find the t value, if necessary.</a:t>
          </a:r>
        </a:p>
      </xdr:txBody>
    </xdr:sp>
    <xdr:clientData/>
  </xdr:twoCellAnchor>
  <xdr:twoCellAnchor>
    <xdr:from>
      <xdr:col>8</xdr:col>
      <xdr:colOff>85725</xdr:colOff>
      <xdr:row>37</xdr:row>
      <xdr:rowOff>0</xdr:rowOff>
    </xdr:from>
    <xdr:to>
      <xdr:col>8</xdr:col>
      <xdr:colOff>257175</xdr:colOff>
      <xdr:row>42</xdr:row>
      <xdr:rowOff>142875</xdr:rowOff>
    </xdr:to>
    <xdr:sp>
      <xdr:nvSpPr>
        <xdr:cNvPr id="5" name="AutoShape 5"/>
        <xdr:cNvSpPr>
          <a:spLocks/>
        </xdr:cNvSpPr>
      </xdr:nvSpPr>
      <xdr:spPr>
        <a:xfrm>
          <a:off x="8439150" y="6477000"/>
          <a:ext cx="171450" cy="10668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48</xdr:row>
      <xdr:rowOff>161925</xdr:rowOff>
    </xdr:from>
    <xdr:to>
      <xdr:col>8</xdr:col>
      <xdr:colOff>257175</xdr:colOff>
      <xdr:row>55</xdr:row>
      <xdr:rowOff>0</xdr:rowOff>
    </xdr:to>
    <xdr:sp>
      <xdr:nvSpPr>
        <xdr:cNvPr id="6" name="AutoShape 6"/>
        <xdr:cNvSpPr>
          <a:spLocks/>
        </xdr:cNvSpPr>
      </xdr:nvSpPr>
      <xdr:spPr>
        <a:xfrm>
          <a:off x="8439150" y="8553450"/>
          <a:ext cx="171450" cy="11049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152400</xdr:colOff>
      <xdr:row>43</xdr:row>
      <xdr:rowOff>142875</xdr:rowOff>
    </xdr:from>
    <xdr:to>
      <xdr:col>9</xdr:col>
      <xdr:colOff>1181100</xdr:colOff>
      <xdr:row>46</xdr:row>
      <xdr:rowOff>76200</xdr:rowOff>
    </xdr:to>
    <xdr:sp>
      <xdr:nvSpPr>
        <xdr:cNvPr id="7" name="AutoShape 7"/>
        <xdr:cNvSpPr>
          <a:spLocks/>
        </xdr:cNvSpPr>
      </xdr:nvSpPr>
      <xdr:spPr>
        <a:xfrm>
          <a:off x="8505825" y="7715250"/>
          <a:ext cx="1409700" cy="428625"/>
        </a:xfrm>
        <a:prstGeom prst="wedgeRoundRectCallout">
          <a:avLst>
            <a:gd name="adj1" fmla="val 71620"/>
            <a:gd name="adj2" fmla="val -132856"/>
          </a:avLst>
        </a:prstGeom>
        <a:solidFill>
          <a:srgbClr val="FFFF99"/>
        </a:solidFill>
        <a:ln w="19050"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Variability among SI system measurements</a:t>
          </a:r>
        </a:p>
      </xdr:txBody>
    </xdr:sp>
    <xdr:clientData/>
  </xdr:twoCellAnchor>
  <xdr:twoCellAnchor>
    <xdr:from>
      <xdr:col>9</xdr:col>
      <xdr:colOff>981075</xdr:colOff>
      <xdr:row>41</xdr:row>
      <xdr:rowOff>180975</xdr:rowOff>
    </xdr:from>
    <xdr:to>
      <xdr:col>11</xdr:col>
      <xdr:colOff>161925</xdr:colOff>
      <xdr:row>43</xdr:row>
      <xdr:rowOff>123825</xdr:rowOff>
    </xdr:to>
    <xdr:sp>
      <xdr:nvSpPr>
        <xdr:cNvPr id="8" name="Line 8"/>
        <xdr:cNvSpPr>
          <a:spLocks/>
        </xdr:cNvSpPr>
      </xdr:nvSpPr>
      <xdr:spPr>
        <a:xfrm flipV="1">
          <a:off x="9715500" y="7362825"/>
          <a:ext cx="1028700" cy="33337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190500</xdr:colOff>
      <xdr:row>11</xdr:row>
      <xdr:rowOff>104775</xdr:rowOff>
    </xdr:from>
    <xdr:to>
      <xdr:col>0</xdr:col>
      <xdr:colOff>3276600</xdr:colOff>
      <xdr:row>21</xdr:row>
      <xdr:rowOff>85725</xdr:rowOff>
    </xdr:to>
    <xdr:sp>
      <xdr:nvSpPr>
        <xdr:cNvPr id="9" name="TextBox 9"/>
        <xdr:cNvSpPr txBox="1">
          <a:spLocks noChangeArrowheads="1"/>
        </xdr:cNvSpPr>
      </xdr:nvSpPr>
      <xdr:spPr>
        <a:xfrm>
          <a:off x="190500" y="2257425"/>
          <a:ext cx="3086100" cy="1571625"/>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 uncertainty calculation shown is for the SI units outer diameter measurement </a:t>
          </a:r>
          <a:r>
            <a:rPr lang="en-US" cap="none" sz="1000" b="1" i="0" u="sng" baseline="0">
              <a:latin typeface="Times New Roman"/>
              <a:ea typeface="Times New Roman"/>
              <a:cs typeface="Times New Roman"/>
            </a:rPr>
            <a:t>only</a:t>
          </a:r>
          <a:r>
            <a:rPr lang="en-US" cap="none" sz="1000" b="0" i="0" u="none" baseline="0">
              <a:latin typeface="Times New Roman"/>
              <a:ea typeface="Times New Roman"/>
              <a:cs typeface="Times New Roman"/>
            </a:rPr>
            <a:t>.  If the English system measurements are independent measurements (in other words they are distinct measurements and not simply a unit conversion through the electronics of the digital caliper), they can be converted to the SI system and included in establishing the mean and uncertainty for this parameter.   This may decrease the uncertainty as the number of samples increases.</a:t>
          </a:r>
        </a:p>
      </xdr:txBody>
    </xdr:sp>
    <xdr:clientData/>
  </xdr:twoCellAnchor>
  <xdr:twoCellAnchor>
    <xdr:from>
      <xdr:col>7</xdr:col>
      <xdr:colOff>371475</xdr:colOff>
      <xdr:row>1</xdr:row>
      <xdr:rowOff>85725</xdr:rowOff>
    </xdr:from>
    <xdr:to>
      <xdr:col>11</xdr:col>
      <xdr:colOff>180975</xdr:colOff>
      <xdr:row>4</xdr:row>
      <xdr:rowOff>95250</xdr:rowOff>
    </xdr:to>
    <xdr:sp>
      <xdr:nvSpPr>
        <xdr:cNvPr id="10" name="AutoShape 16"/>
        <xdr:cNvSpPr>
          <a:spLocks/>
        </xdr:cNvSpPr>
      </xdr:nvSpPr>
      <xdr:spPr>
        <a:xfrm>
          <a:off x="8191500" y="619125"/>
          <a:ext cx="2571750" cy="495300"/>
        </a:xfrm>
        <a:prstGeom prst="wedgeRoundRectCallout">
          <a:avLst>
            <a:gd name="adj1" fmla="val -128888"/>
            <a:gd name="adj2" fmla="val 4230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Look up the table</a:t>
          </a:r>
          <a:r>
            <a:rPr lang="en-US" cap="none" sz="1000" b="0" i="0" u="none" baseline="0"/>
            <a:t> t</a:t>
          </a:r>
          <a:r>
            <a:rPr lang="en-US" cap="none" sz="1000" b="0" i="0" u="none" baseline="0">
              <a:latin typeface="Times New Roman"/>
              <a:ea typeface="Times New Roman"/>
              <a:cs typeface="Times New Roman"/>
            </a:rPr>
            <a:t> value for a 0.95 probability level.</a:t>
          </a:r>
        </a:p>
      </xdr:txBody>
    </xdr:sp>
    <xdr:clientData/>
  </xdr:twoCellAnchor>
  <xdr:twoCellAnchor>
    <xdr:from>
      <xdr:col>8</xdr:col>
      <xdr:colOff>219075</xdr:colOff>
      <xdr:row>16</xdr:row>
      <xdr:rowOff>104775</xdr:rowOff>
    </xdr:from>
    <xdr:to>
      <xdr:col>12</xdr:col>
      <xdr:colOff>219075</xdr:colOff>
      <xdr:row>21</xdr:row>
      <xdr:rowOff>142875</xdr:rowOff>
    </xdr:to>
    <xdr:sp>
      <xdr:nvSpPr>
        <xdr:cNvPr id="11" name="AutoShape 17"/>
        <xdr:cNvSpPr>
          <a:spLocks/>
        </xdr:cNvSpPr>
      </xdr:nvSpPr>
      <xdr:spPr>
        <a:xfrm>
          <a:off x="8572500" y="3067050"/>
          <a:ext cx="2781300" cy="819150"/>
        </a:xfrm>
        <a:prstGeom prst="wedgeRoundRectCallout">
          <a:avLst>
            <a:gd name="adj1" fmla="val -137328"/>
            <a:gd name="adj2" fmla="val -12791"/>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This is how the final answer should be reported, I.e. the mean ± the uncertainty.  Note that units are given and the number of significant digits is to the same precision as the measured variable.</a:t>
          </a:r>
        </a:p>
      </xdr:txBody>
    </xdr:sp>
    <xdr:clientData/>
  </xdr:twoCellAnchor>
  <xdr:twoCellAnchor>
    <xdr:from>
      <xdr:col>9</xdr:col>
      <xdr:colOff>104775</xdr:colOff>
      <xdr:row>60</xdr:row>
      <xdr:rowOff>142875</xdr:rowOff>
    </xdr:from>
    <xdr:to>
      <xdr:col>12</xdr:col>
      <xdr:colOff>161925</xdr:colOff>
      <xdr:row>68</xdr:row>
      <xdr:rowOff>95250</xdr:rowOff>
    </xdr:to>
    <xdr:grpSp>
      <xdr:nvGrpSpPr>
        <xdr:cNvPr id="12" name="Group 21"/>
        <xdr:cNvGrpSpPr>
          <a:grpSpLocks/>
        </xdr:cNvGrpSpPr>
      </xdr:nvGrpSpPr>
      <xdr:grpSpPr>
        <a:xfrm>
          <a:off x="8839200" y="10610850"/>
          <a:ext cx="2457450" cy="1257300"/>
          <a:chOff x="928" y="1113"/>
          <a:chExt cx="258" cy="132"/>
        </a:xfrm>
        <a:solidFill>
          <a:srgbClr val="FFFFFF"/>
        </a:solidFill>
      </xdr:grpSpPr>
      <xdr:sp>
        <xdr:nvSpPr>
          <xdr:cNvPr id="13" name="TextBox 10"/>
          <xdr:cNvSpPr txBox="1">
            <a:spLocks noChangeArrowheads="1"/>
          </xdr:cNvSpPr>
        </xdr:nvSpPr>
        <xdr:spPr>
          <a:xfrm>
            <a:off x="928" y="1113"/>
            <a:ext cx="258" cy="132"/>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To use Chauvenet's criterion to check for outliers, first calculate n,    and s</a:t>
            </a:r>
            <a:r>
              <a:rPr lang="en-US" cap="none" sz="1000" b="0" i="0" u="none" baseline="-25000">
                <a:latin typeface="Times New Roman"/>
                <a:ea typeface="Times New Roman"/>
                <a:cs typeface="Times New Roman"/>
              </a:rPr>
              <a:t>x</a:t>
            </a:r>
            <a:r>
              <a:rPr lang="en-US" cap="none" sz="1000" b="0" i="0" u="none" baseline="0">
                <a:latin typeface="Times New Roman"/>
                <a:ea typeface="Times New Roman"/>
                <a:cs typeface="Times New Roman"/>
              </a:rPr>
              <a:t>.  Then find </a:t>
            </a:r>
            <a:r>
              <a:rPr lang="en-US" cap="none" sz="1000" b="0" i="0" u="none" baseline="0">
                <a:latin typeface="Symbol"/>
                <a:ea typeface="Symbol"/>
                <a:cs typeface="Symbol"/>
              </a:rPr>
              <a:t>t</a:t>
            </a:r>
            <a:r>
              <a:rPr lang="en-US" cap="none" sz="1000" b="0" i="0" u="none" baseline="0">
                <a:latin typeface="Times New Roman"/>
                <a:ea typeface="Times New Roman"/>
                <a:cs typeface="Times New Roman"/>
              </a:rPr>
              <a:t> corresponding to a probability of 1 - 1/(2n) from the Appendix I table.  Reject any observations that lie outside the range     ± ts</a:t>
            </a:r>
            <a:r>
              <a:rPr lang="en-US" cap="none" sz="1000" b="0" i="0" u="none" baseline="-25000">
                <a:latin typeface="Times New Roman"/>
                <a:ea typeface="Times New Roman"/>
                <a:cs typeface="Times New Roman"/>
              </a:rPr>
              <a:t>x</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Do not apply Chauvenet's criterion a second time to the reduced data set</a:t>
            </a:r>
            <a:r>
              <a:rPr lang="en-US" cap="none" sz="1000" b="0" i="0" u="none" baseline="0">
                <a:latin typeface="Times New Roman"/>
                <a:ea typeface="Times New Roman"/>
                <a:cs typeface="Times New Roman"/>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9"/>
  <sheetViews>
    <sheetView tabSelected="1" workbookViewId="0" topLeftCell="A1">
      <selection activeCell="A1" sqref="A1:H1"/>
    </sheetView>
  </sheetViews>
  <sheetFormatPr defaultColWidth="9.33203125" defaultRowHeight="12.75"/>
  <cols>
    <col min="2" max="2" width="14.83203125" style="0" customWidth="1"/>
    <col min="3" max="3" width="13.5" style="0" customWidth="1"/>
    <col min="4" max="4" width="8.33203125" style="0" customWidth="1"/>
    <col min="6" max="6" width="13.5" style="0" customWidth="1"/>
  </cols>
  <sheetData>
    <row r="1" spans="1:8" ht="22.5">
      <c r="A1" s="161" t="s">
        <v>22</v>
      </c>
      <c r="B1" s="161"/>
      <c r="C1" s="161"/>
      <c r="D1" s="161"/>
      <c r="E1" s="161"/>
      <c r="F1" s="161"/>
      <c r="G1" s="161"/>
      <c r="H1" s="161"/>
    </row>
    <row r="3" spans="1:7" ht="13.5" thickBot="1">
      <c r="A3" s="20" t="s">
        <v>6</v>
      </c>
      <c r="B3" s="37">
        <v>36551</v>
      </c>
      <c r="D3" s="20" t="s">
        <v>23</v>
      </c>
      <c r="E3" s="162" t="s">
        <v>24</v>
      </c>
      <c r="F3" s="162"/>
      <c r="G3" s="162"/>
    </row>
    <row r="6" ht="12.75">
      <c r="A6" t="s">
        <v>77</v>
      </c>
    </row>
    <row r="8" ht="13.5" thickBot="1"/>
    <row r="9" spans="2:8" ht="12.75">
      <c r="B9" s="31" t="s">
        <v>21</v>
      </c>
      <c r="C9" s="159" t="s">
        <v>9</v>
      </c>
      <c r="D9" s="159"/>
      <c r="E9" s="159"/>
      <c r="F9" s="159" t="s">
        <v>10</v>
      </c>
      <c r="G9" s="159"/>
      <c r="H9" s="160"/>
    </row>
    <row r="10" spans="2:8" ht="13.5" thickBot="1">
      <c r="B10" s="27"/>
      <c r="C10" s="30" t="s">
        <v>7</v>
      </c>
      <c r="D10" s="30" t="s">
        <v>16</v>
      </c>
      <c r="E10" s="28" t="s">
        <v>13</v>
      </c>
      <c r="F10" s="30" t="s">
        <v>7</v>
      </c>
      <c r="G10" s="30" t="s">
        <v>16</v>
      </c>
      <c r="H10" s="29" t="s">
        <v>13</v>
      </c>
    </row>
    <row r="11" spans="2:8" ht="12.75">
      <c r="B11" s="22" t="s">
        <v>11</v>
      </c>
      <c r="C11" s="25">
        <v>1.875</v>
      </c>
      <c r="D11" s="23" t="s">
        <v>12</v>
      </c>
      <c r="E11" s="26">
        <v>0.03125</v>
      </c>
      <c r="F11" s="23">
        <f>+C11*2.54</f>
        <v>4.7625</v>
      </c>
      <c r="G11" s="23" t="s">
        <v>19</v>
      </c>
      <c r="H11" s="24">
        <f>ROUND(+E11*2.54,4)</f>
        <v>0.0794</v>
      </c>
    </row>
    <row r="12" spans="2:8" ht="12.75">
      <c r="B12" s="22" t="s">
        <v>14</v>
      </c>
      <c r="C12" s="23">
        <v>2.3</v>
      </c>
      <c r="D12" s="23" t="s">
        <v>15</v>
      </c>
      <c r="E12" s="23">
        <v>0.2</v>
      </c>
      <c r="F12" s="23">
        <f>ROUND(+C12/16*454,2)</f>
        <v>65.26</v>
      </c>
      <c r="G12" s="23" t="s">
        <v>20</v>
      </c>
      <c r="H12" s="24">
        <f>ROUND(+E12/16*454,2)</f>
        <v>5.68</v>
      </c>
    </row>
    <row r="13" spans="2:8" ht="13.5" thickBot="1">
      <c r="B13" s="27" t="s">
        <v>17</v>
      </c>
      <c r="C13" s="28">
        <v>50</v>
      </c>
      <c r="D13" s="28" t="s">
        <v>12</v>
      </c>
      <c r="E13" s="28">
        <v>2</v>
      </c>
      <c r="F13" s="28">
        <f>+C13*2.54</f>
        <v>127</v>
      </c>
      <c r="G13" s="28" t="s">
        <v>19</v>
      </c>
      <c r="H13" s="29">
        <f>ROUND(+E13*2.54,4)</f>
        <v>5.08</v>
      </c>
    </row>
    <row r="15" ht="12.75">
      <c r="B15" t="s">
        <v>18</v>
      </c>
    </row>
    <row r="17" ht="13.5" thickBot="1"/>
    <row r="18" spans="1:8" ht="18.75">
      <c r="A18" s="136"/>
      <c r="B18" s="153" t="s">
        <v>76</v>
      </c>
      <c r="C18" s="154"/>
      <c r="D18" s="154"/>
      <c r="E18" s="154"/>
      <c r="F18" s="154"/>
      <c r="G18" s="154"/>
      <c r="H18" s="155"/>
    </row>
    <row r="19" spans="2:8" ht="24" customHeight="1" thickBot="1">
      <c r="B19" s="156"/>
      <c r="C19" s="157"/>
      <c r="D19" s="157"/>
      <c r="E19" s="157"/>
      <c r="F19" s="157"/>
      <c r="G19" s="157"/>
      <c r="H19" s="158"/>
    </row>
  </sheetData>
  <mergeCells count="5">
    <mergeCell ref="B18:H19"/>
    <mergeCell ref="C9:E9"/>
    <mergeCell ref="F9:H9"/>
    <mergeCell ref="A1:H1"/>
    <mergeCell ref="E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98"/>
  <sheetViews>
    <sheetView workbookViewId="0" topLeftCell="A1">
      <selection activeCell="A1" sqref="A1:H1"/>
    </sheetView>
  </sheetViews>
  <sheetFormatPr defaultColWidth="9.33203125" defaultRowHeight="12.75"/>
  <cols>
    <col min="1" max="1" width="14.5" style="3" customWidth="1"/>
    <col min="2" max="2" width="7" style="3" customWidth="1"/>
    <col min="3" max="3" width="9.33203125" style="10" customWidth="1"/>
    <col min="4" max="4" width="9.33203125" style="3" customWidth="1"/>
    <col min="5" max="5" width="9.33203125" style="10" customWidth="1"/>
    <col min="6" max="7" width="9.33203125" style="3" customWidth="1"/>
    <col min="8" max="8" width="9.33203125" style="10" customWidth="1"/>
    <col min="9" max="9" width="18.66015625" style="3" customWidth="1"/>
    <col min="10" max="16384" width="9.33203125" style="2" customWidth="1"/>
  </cols>
  <sheetData>
    <row r="1" spans="1:8" ht="22.5">
      <c r="A1" s="161" t="s">
        <v>27</v>
      </c>
      <c r="B1" s="161"/>
      <c r="C1" s="161"/>
      <c r="D1" s="161"/>
      <c r="E1" s="161"/>
      <c r="F1" s="161"/>
      <c r="G1" s="161"/>
      <c r="H1" s="161"/>
    </row>
    <row r="2" spans="1:6" ht="12.75">
      <c r="A2"/>
      <c r="B2"/>
      <c r="C2"/>
      <c r="D2"/>
      <c r="E2"/>
      <c r="F2"/>
    </row>
    <row r="3" spans="1:6" ht="13.5" thickBot="1">
      <c r="A3" s="2"/>
      <c r="B3" s="2"/>
      <c r="C3" s="20" t="s">
        <v>6</v>
      </c>
      <c r="D3" s="166">
        <v>36551</v>
      </c>
      <c r="E3" s="166"/>
      <c r="F3"/>
    </row>
    <row r="4" spans="1:6" ht="13.5" thickBot="1">
      <c r="A4" s="2"/>
      <c r="B4" s="2"/>
      <c r="C4" s="20"/>
      <c r="D4" s="51"/>
      <c r="E4" s="51"/>
      <c r="F4"/>
    </row>
    <row r="5" spans="1:8" ht="12.75" customHeight="1" thickBot="1" thickTop="1">
      <c r="A5" s="170" t="s">
        <v>54</v>
      </c>
      <c r="B5" s="171"/>
      <c r="C5" s="171"/>
      <c r="D5" s="171"/>
      <c r="E5" s="171"/>
      <c r="F5" s="171"/>
      <c r="G5" s="171"/>
      <c r="H5" s="172"/>
    </row>
    <row r="6" spans="1:8" ht="81.75" customHeight="1" thickBot="1" thickTop="1">
      <c r="A6" s="167" t="s">
        <v>75</v>
      </c>
      <c r="B6" s="168"/>
      <c r="C6" s="168"/>
      <c r="D6" s="168"/>
      <c r="E6" s="168"/>
      <c r="F6" s="168"/>
      <c r="G6" s="168"/>
      <c r="H6" s="169"/>
    </row>
    <row r="7" spans="1:6" ht="14.25" thickBot="1" thickTop="1">
      <c r="A7" s="2"/>
      <c r="B7" s="2"/>
      <c r="C7" s="20"/>
      <c r="D7" s="51"/>
      <c r="E7" s="51"/>
      <c r="F7"/>
    </row>
    <row r="8" spans="1:8" ht="136.5" customHeight="1" thickBot="1" thickTop="1">
      <c r="A8" s="167" t="s">
        <v>78</v>
      </c>
      <c r="B8" s="168"/>
      <c r="C8" s="168"/>
      <c r="D8" s="168"/>
      <c r="E8" s="168"/>
      <c r="F8" s="168"/>
      <c r="G8" s="168"/>
      <c r="H8" s="169"/>
    </row>
    <row r="9" spans="1:6" ht="13.5" thickTop="1">
      <c r="A9" s="2"/>
      <c r="B9" s="2"/>
      <c r="C9" s="20"/>
      <c r="D9" s="51"/>
      <c r="E9" s="51"/>
      <c r="F9"/>
    </row>
    <row r="10" spans="1:8" ht="16.5" thickBot="1">
      <c r="A10" s="165" t="s">
        <v>28</v>
      </c>
      <c r="B10" s="165"/>
      <c r="C10" s="165"/>
      <c r="D10" s="165"/>
      <c r="E10" s="165"/>
      <c r="F10" s="165"/>
      <c r="G10" s="165"/>
      <c r="H10" s="165"/>
    </row>
    <row r="11" spans="1:8" ht="12">
      <c r="A11" s="42"/>
      <c r="B11" s="18"/>
      <c r="C11" s="163" t="s">
        <v>2</v>
      </c>
      <c r="D11" s="164"/>
      <c r="E11" s="163" t="s">
        <v>8</v>
      </c>
      <c r="F11" s="164"/>
      <c r="G11" s="163" t="s">
        <v>3</v>
      </c>
      <c r="H11" s="164"/>
    </row>
    <row r="12" spans="1:8" ht="13.5" thickBot="1">
      <c r="A12" s="49"/>
      <c r="B12" s="36"/>
      <c r="C12" s="11" t="s">
        <v>0</v>
      </c>
      <c r="D12" s="6" t="s">
        <v>1</v>
      </c>
      <c r="E12" s="11" t="s">
        <v>0</v>
      </c>
      <c r="F12" s="6" t="s">
        <v>1</v>
      </c>
      <c r="G12" s="5" t="s">
        <v>4</v>
      </c>
      <c r="H12" s="12" t="s">
        <v>5</v>
      </c>
    </row>
    <row r="13" spans="1:8" ht="12">
      <c r="A13" s="52" t="s">
        <v>30</v>
      </c>
      <c r="B13" s="32"/>
      <c r="C13" s="33">
        <f>AVERAGE(C$20:C$97)</f>
        <v>47.51724637681156</v>
      </c>
      <c r="D13" s="34">
        <f>AVERAGE(D20:D97)</f>
        <v>1.8689999999999996</v>
      </c>
      <c r="E13" s="33">
        <f>AVERAGE(E20:E97)</f>
        <v>8.531296296296297</v>
      </c>
      <c r="F13" s="46">
        <f>AVERAGE(F20:F97)</f>
        <v>0.33179166666666665</v>
      </c>
      <c r="G13" s="43">
        <f>AVERAGE(G20:G97)</f>
        <v>61.84999999999995</v>
      </c>
      <c r="H13" s="35">
        <f>AVERAGE(H20:H97)</f>
        <v>2.164545454545454</v>
      </c>
    </row>
    <row r="14" spans="1:8" ht="12">
      <c r="A14" s="52" t="s">
        <v>31</v>
      </c>
      <c r="B14" s="32"/>
      <c r="C14" s="54">
        <f aca="true" t="shared" si="0" ref="C14:H14">COUNT(C$20:C$97)</f>
        <v>69</v>
      </c>
      <c r="D14" s="55">
        <f t="shared" si="0"/>
        <v>63</v>
      </c>
      <c r="E14" s="54">
        <f t="shared" si="0"/>
        <v>54</v>
      </c>
      <c r="F14" s="55">
        <f t="shared" si="0"/>
        <v>72</v>
      </c>
      <c r="G14" s="54">
        <f t="shared" si="0"/>
        <v>50</v>
      </c>
      <c r="H14" s="55">
        <f t="shared" si="0"/>
        <v>44</v>
      </c>
    </row>
    <row r="15" spans="1:8" ht="12">
      <c r="A15" s="53" t="s">
        <v>29</v>
      </c>
      <c r="B15" s="32"/>
      <c r="C15" s="9">
        <f aca="true" t="shared" si="1" ref="C15:H15">STDEV(C$20:C$97)</f>
        <v>1.4216652249877175</v>
      </c>
      <c r="D15" s="7">
        <f t="shared" si="1"/>
        <v>0.05903429839591996</v>
      </c>
      <c r="E15" s="9">
        <f t="shared" si="1"/>
        <v>1.5971165601728872</v>
      </c>
      <c r="F15" s="7">
        <f t="shared" si="1"/>
        <v>0.05488064835058196</v>
      </c>
      <c r="G15" s="44">
        <f t="shared" si="1"/>
        <v>6.549661153410551</v>
      </c>
      <c r="H15" s="8">
        <f t="shared" si="1"/>
        <v>0.2434868273544625</v>
      </c>
    </row>
    <row r="16" spans="1:8" ht="12">
      <c r="A16" s="13"/>
      <c r="B16" s="13"/>
      <c r="C16" s="15"/>
      <c r="D16" s="13"/>
      <c r="E16" s="15"/>
      <c r="F16" s="13"/>
      <c r="G16" s="14"/>
      <c r="H16" s="15"/>
    </row>
    <row r="17" spans="1:9" s="1" customFormat="1" ht="16.5" thickBot="1">
      <c r="A17" s="165" t="s">
        <v>25</v>
      </c>
      <c r="B17" s="165"/>
      <c r="C17" s="165"/>
      <c r="D17" s="165"/>
      <c r="E17" s="165"/>
      <c r="F17" s="165"/>
      <c r="G17" s="165"/>
      <c r="H17" s="165"/>
      <c r="I17" s="17"/>
    </row>
    <row r="18" spans="1:9" s="1" customFormat="1" ht="12">
      <c r="A18" s="42" t="s">
        <v>7</v>
      </c>
      <c r="B18" s="18" t="s">
        <v>26</v>
      </c>
      <c r="C18" s="163" t="s">
        <v>2</v>
      </c>
      <c r="D18" s="164"/>
      <c r="E18" s="163" t="s">
        <v>8</v>
      </c>
      <c r="F18" s="164"/>
      <c r="G18" s="163" t="s">
        <v>3</v>
      </c>
      <c r="H18" s="164"/>
      <c r="I18" s="17"/>
    </row>
    <row r="19" spans="1:9" ht="13.5" thickBot="1">
      <c r="A19" s="49"/>
      <c r="B19" s="36"/>
      <c r="C19" s="11" t="s">
        <v>0</v>
      </c>
      <c r="D19" s="6" t="s">
        <v>1</v>
      </c>
      <c r="E19" s="11" t="s">
        <v>0</v>
      </c>
      <c r="F19" s="6" t="s">
        <v>1</v>
      </c>
      <c r="G19" s="5" t="s">
        <v>4</v>
      </c>
      <c r="H19" s="12" t="s">
        <v>5</v>
      </c>
      <c r="I19" s="13"/>
    </row>
    <row r="20" spans="1:9" ht="12">
      <c r="A20" s="48">
        <v>1</v>
      </c>
      <c r="B20" s="32">
        <v>2</v>
      </c>
      <c r="C20" s="33">
        <v>47.23</v>
      </c>
      <c r="D20" s="34"/>
      <c r="E20" s="33">
        <v>8.13</v>
      </c>
      <c r="F20" s="34"/>
      <c r="G20" s="43">
        <v>64.7</v>
      </c>
      <c r="H20" s="35"/>
      <c r="I20" s="13"/>
    </row>
    <row r="21" spans="1:9" ht="12">
      <c r="A21" s="40">
        <v>2</v>
      </c>
      <c r="B21" s="32">
        <v>2</v>
      </c>
      <c r="C21" s="9">
        <v>47.34</v>
      </c>
      <c r="D21" s="4"/>
      <c r="E21" s="9">
        <v>8.14</v>
      </c>
      <c r="F21" s="4"/>
      <c r="G21" s="44">
        <v>64.7</v>
      </c>
      <c r="H21" s="8"/>
      <c r="I21" s="13"/>
    </row>
    <row r="22" spans="1:9" ht="12">
      <c r="A22" s="40">
        <v>3</v>
      </c>
      <c r="B22" s="32">
        <v>2</v>
      </c>
      <c r="C22" s="9">
        <v>47.88</v>
      </c>
      <c r="D22" s="4"/>
      <c r="E22" s="9">
        <v>8.09</v>
      </c>
      <c r="F22" s="4"/>
      <c r="G22" s="44">
        <v>64.6</v>
      </c>
      <c r="H22" s="8"/>
      <c r="I22" s="13"/>
    </row>
    <row r="23" spans="1:9" ht="12">
      <c r="A23" s="40">
        <v>4</v>
      </c>
      <c r="B23" s="32">
        <v>2</v>
      </c>
      <c r="C23" s="9">
        <v>47.56</v>
      </c>
      <c r="D23" s="4"/>
      <c r="E23" s="9">
        <v>8.17</v>
      </c>
      <c r="F23" s="4"/>
      <c r="G23" s="44">
        <v>64.6</v>
      </c>
      <c r="H23" s="8"/>
      <c r="I23" s="13"/>
    </row>
    <row r="24" spans="1:9" ht="12">
      <c r="A24" s="40">
        <v>5</v>
      </c>
      <c r="B24" s="32">
        <v>2</v>
      </c>
      <c r="C24" s="9">
        <v>47.13</v>
      </c>
      <c r="D24" s="4"/>
      <c r="E24" s="9">
        <v>8.12</v>
      </c>
      <c r="F24" s="4"/>
      <c r="G24" s="44">
        <v>64.7</v>
      </c>
      <c r="H24" s="8"/>
      <c r="I24" s="13"/>
    </row>
    <row r="25" spans="1:9" ht="12.75" thickBot="1">
      <c r="A25" s="50">
        <v>6</v>
      </c>
      <c r="B25" s="41">
        <v>2</v>
      </c>
      <c r="C25" s="11">
        <v>47.32</v>
      </c>
      <c r="D25" s="6"/>
      <c r="E25" s="11">
        <v>8.03</v>
      </c>
      <c r="F25" s="6"/>
      <c r="G25" s="45">
        <v>64.7</v>
      </c>
      <c r="H25" s="12"/>
      <c r="I25" s="13"/>
    </row>
    <row r="26" spans="1:9" ht="12">
      <c r="A26" s="38">
        <v>8</v>
      </c>
      <c r="B26" s="32">
        <v>3</v>
      </c>
      <c r="C26" s="33">
        <v>51.91</v>
      </c>
      <c r="D26" s="46">
        <v>2.043</v>
      </c>
      <c r="E26" s="33">
        <v>12.79</v>
      </c>
      <c r="F26" s="46">
        <v>0.504</v>
      </c>
      <c r="G26" s="43">
        <v>62.8</v>
      </c>
      <c r="H26" s="35">
        <v>2.21</v>
      </c>
      <c r="I26" s="13"/>
    </row>
    <row r="27" spans="1:9" ht="12">
      <c r="A27" s="19">
        <v>9</v>
      </c>
      <c r="B27" s="32">
        <v>3</v>
      </c>
      <c r="C27" s="9">
        <v>51.93</v>
      </c>
      <c r="D27" s="7">
        <v>2.044</v>
      </c>
      <c r="E27" s="9">
        <v>12.98</v>
      </c>
      <c r="F27" s="7">
        <v>0.51</v>
      </c>
      <c r="G27" s="44">
        <v>62.8</v>
      </c>
      <c r="H27" s="8">
        <v>2.21</v>
      </c>
      <c r="I27" s="13"/>
    </row>
    <row r="28" spans="1:9" ht="12">
      <c r="A28" s="19">
        <v>10</v>
      </c>
      <c r="B28" s="32">
        <v>3</v>
      </c>
      <c r="C28" s="9">
        <v>52.03</v>
      </c>
      <c r="D28" s="7">
        <v>2.048</v>
      </c>
      <c r="E28" s="9">
        <v>12.85</v>
      </c>
      <c r="F28" s="7">
        <v>0.506</v>
      </c>
      <c r="G28" s="44">
        <v>62.8</v>
      </c>
      <c r="H28" s="8">
        <v>2.21</v>
      </c>
      <c r="I28" s="13"/>
    </row>
    <row r="29" spans="1:9" ht="12">
      <c r="A29" s="19">
        <v>11</v>
      </c>
      <c r="B29" s="32">
        <v>3</v>
      </c>
      <c r="C29" s="9">
        <v>51.9</v>
      </c>
      <c r="D29" s="7">
        <v>2.043</v>
      </c>
      <c r="E29" s="9">
        <v>12.69</v>
      </c>
      <c r="F29" s="7">
        <v>0.5</v>
      </c>
      <c r="G29" s="44">
        <v>62.8</v>
      </c>
      <c r="H29" s="8">
        <v>2.21</v>
      </c>
      <c r="I29" s="13"/>
    </row>
    <row r="30" spans="1:9" ht="12">
      <c r="A30" s="19">
        <v>12</v>
      </c>
      <c r="B30" s="32">
        <v>3</v>
      </c>
      <c r="C30" s="9">
        <v>52.18</v>
      </c>
      <c r="D30" s="7">
        <v>2.054</v>
      </c>
      <c r="E30" s="9">
        <v>13.31</v>
      </c>
      <c r="F30" s="7">
        <v>0.524</v>
      </c>
      <c r="G30" s="44">
        <v>62.8</v>
      </c>
      <c r="H30" s="8">
        <v>2.21</v>
      </c>
      <c r="I30" s="13"/>
    </row>
    <row r="31" spans="1:9" ht="12.75" thickBot="1">
      <c r="A31" s="21">
        <v>13</v>
      </c>
      <c r="B31" s="41">
        <v>3</v>
      </c>
      <c r="C31" s="11">
        <v>52.04</v>
      </c>
      <c r="D31" s="47">
        <v>2.048</v>
      </c>
      <c r="E31" s="11">
        <v>12.81</v>
      </c>
      <c r="F31" s="47">
        <v>0.504</v>
      </c>
      <c r="G31" s="45">
        <v>62.8</v>
      </c>
      <c r="H31" s="12">
        <v>2.21</v>
      </c>
      <c r="I31" s="13"/>
    </row>
    <row r="32" spans="1:9" ht="12">
      <c r="A32" s="38">
        <v>14</v>
      </c>
      <c r="B32" s="32">
        <v>4</v>
      </c>
      <c r="C32" s="33">
        <v>46.59</v>
      </c>
      <c r="D32" s="46">
        <v>1.834</v>
      </c>
      <c r="E32" s="33">
        <v>7.79</v>
      </c>
      <c r="F32" s="46">
        <v>0.307</v>
      </c>
      <c r="G32" s="43">
        <v>62.8</v>
      </c>
      <c r="H32" s="35">
        <v>2.22</v>
      </c>
      <c r="I32" s="13"/>
    </row>
    <row r="33" spans="1:9" ht="12">
      <c r="A33" s="19">
        <v>15</v>
      </c>
      <c r="B33" s="32">
        <v>4</v>
      </c>
      <c r="C33" s="9">
        <v>46.93</v>
      </c>
      <c r="D33" s="7">
        <v>1.847</v>
      </c>
      <c r="E33" s="9">
        <v>7.73</v>
      </c>
      <c r="F33" s="7">
        <v>0.304</v>
      </c>
      <c r="G33" s="44">
        <v>62.9</v>
      </c>
      <c r="H33" s="8">
        <v>2.21</v>
      </c>
      <c r="I33" s="13"/>
    </row>
    <row r="34" spans="1:9" ht="12">
      <c r="A34" s="19">
        <v>16</v>
      </c>
      <c r="B34" s="32">
        <v>4</v>
      </c>
      <c r="C34" s="9">
        <v>46.3</v>
      </c>
      <c r="D34" s="7">
        <v>1.823</v>
      </c>
      <c r="E34" s="9">
        <v>7.87</v>
      </c>
      <c r="F34" s="7">
        <v>0.31</v>
      </c>
      <c r="G34" s="44">
        <v>62.9</v>
      </c>
      <c r="H34" s="8">
        <v>2.21</v>
      </c>
      <c r="I34" s="13"/>
    </row>
    <row r="35" spans="1:9" ht="12">
      <c r="A35" s="19">
        <v>17</v>
      </c>
      <c r="B35" s="32">
        <v>4</v>
      </c>
      <c r="C35" s="9">
        <v>46.38</v>
      </c>
      <c r="D35" s="7">
        <v>1.826</v>
      </c>
      <c r="E35" s="9">
        <v>8</v>
      </c>
      <c r="F35" s="7">
        <v>0.315</v>
      </c>
      <c r="G35" s="44">
        <v>62.9</v>
      </c>
      <c r="H35" s="8">
        <v>2.22</v>
      </c>
      <c r="I35" s="13"/>
    </row>
    <row r="36" spans="1:9" ht="12">
      <c r="A36" s="19">
        <v>18</v>
      </c>
      <c r="B36" s="32">
        <v>4</v>
      </c>
      <c r="C36" s="9">
        <v>46.27</v>
      </c>
      <c r="D36" s="7">
        <v>1.824</v>
      </c>
      <c r="E36" s="9">
        <v>7.8</v>
      </c>
      <c r="F36" s="7">
        <v>0.307</v>
      </c>
      <c r="G36" s="44">
        <v>62.9</v>
      </c>
      <c r="H36" s="8">
        <v>2.22</v>
      </c>
      <c r="I36" s="13"/>
    </row>
    <row r="37" spans="1:9" ht="12.75" thickBot="1">
      <c r="A37" s="21">
        <v>19</v>
      </c>
      <c r="B37" s="41">
        <v>4</v>
      </c>
      <c r="C37" s="11">
        <v>46.64</v>
      </c>
      <c r="D37" s="47">
        <v>1.836</v>
      </c>
      <c r="E37" s="11">
        <v>7.8</v>
      </c>
      <c r="F37" s="47">
        <v>0.307</v>
      </c>
      <c r="G37" s="45">
        <v>62.9</v>
      </c>
      <c r="H37" s="12">
        <v>2.21</v>
      </c>
      <c r="I37" s="13"/>
    </row>
    <row r="38" spans="1:9" ht="12">
      <c r="A38" s="38">
        <v>20</v>
      </c>
      <c r="B38" s="32">
        <v>6</v>
      </c>
      <c r="C38" s="33">
        <v>47</v>
      </c>
      <c r="D38" s="46">
        <v>1.8565</v>
      </c>
      <c r="E38" s="33">
        <v>8.18</v>
      </c>
      <c r="F38" s="46">
        <v>0.333</v>
      </c>
      <c r="G38" s="43">
        <v>63.8</v>
      </c>
      <c r="H38" s="35">
        <v>2.25</v>
      </c>
      <c r="I38" s="13"/>
    </row>
    <row r="39" spans="1:9" ht="12">
      <c r="A39" s="19">
        <v>21</v>
      </c>
      <c r="B39" s="32">
        <v>6</v>
      </c>
      <c r="C39" s="9">
        <v>47.14</v>
      </c>
      <c r="D39" s="7">
        <v>1.8565</v>
      </c>
      <c r="E39" s="9">
        <v>8.05</v>
      </c>
      <c r="F39" s="7">
        <v>0.359</v>
      </c>
      <c r="G39" s="44">
        <v>63.8</v>
      </c>
      <c r="H39" s="8">
        <v>2.25</v>
      </c>
      <c r="I39" s="13"/>
    </row>
    <row r="40" spans="1:9" ht="12">
      <c r="A40" s="19">
        <v>22</v>
      </c>
      <c r="B40" s="32">
        <v>6</v>
      </c>
      <c r="C40" s="9">
        <v>47.25</v>
      </c>
      <c r="D40" s="7">
        <v>1.8545</v>
      </c>
      <c r="E40" s="9">
        <v>7.67</v>
      </c>
      <c r="F40" s="7">
        <v>0.344</v>
      </c>
      <c r="G40" s="44">
        <v>63.8</v>
      </c>
      <c r="H40" s="8">
        <v>2.25</v>
      </c>
      <c r="I40" s="13"/>
    </row>
    <row r="41" spans="1:9" ht="12">
      <c r="A41" s="19">
        <v>23</v>
      </c>
      <c r="B41" s="32">
        <v>6</v>
      </c>
      <c r="C41" s="9">
        <v>47.13</v>
      </c>
      <c r="D41" s="7">
        <v>1.853</v>
      </c>
      <c r="E41" s="9">
        <v>7.76</v>
      </c>
      <c r="F41" s="7">
        <v>0.334</v>
      </c>
      <c r="G41" s="44">
        <v>63.8</v>
      </c>
      <c r="H41" s="8">
        <v>2.25</v>
      </c>
      <c r="I41" s="13"/>
    </row>
    <row r="42" spans="1:9" ht="12">
      <c r="A42" s="19">
        <v>24</v>
      </c>
      <c r="B42" s="32">
        <v>6</v>
      </c>
      <c r="C42" s="9">
        <v>47.09</v>
      </c>
      <c r="D42" s="7">
        <v>1.857</v>
      </c>
      <c r="E42" s="9">
        <v>7.87</v>
      </c>
      <c r="F42" s="7">
        <v>0.342</v>
      </c>
      <c r="G42" s="44">
        <v>63.8</v>
      </c>
      <c r="H42" s="8">
        <v>2.25</v>
      </c>
      <c r="I42" s="13"/>
    </row>
    <row r="43" spans="1:9" ht="12.75" thickBot="1">
      <c r="A43" s="21">
        <v>25</v>
      </c>
      <c r="B43" s="41">
        <v>6</v>
      </c>
      <c r="C43" s="11">
        <v>47.14</v>
      </c>
      <c r="D43" s="47">
        <v>1.855</v>
      </c>
      <c r="E43" s="11">
        <v>8.16</v>
      </c>
      <c r="F43" s="47">
        <v>0.338</v>
      </c>
      <c r="G43" s="45">
        <v>63.8</v>
      </c>
      <c r="H43" s="12">
        <v>2.25</v>
      </c>
      <c r="I43" s="13"/>
    </row>
    <row r="44" spans="1:9" ht="12">
      <c r="A44" s="38">
        <v>26</v>
      </c>
      <c r="B44" s="32">
        <v>7</v>
      </c>
      <c r="C44" s="33">
        <v>47.35</v>
      </c>
      <c r="D44" s="46">
        <v>1.834</v>
      </c>
      <c r="E44" s="33">
        <v>8.3</v>
      </c>
      <c r="F44" s="46">
        <v>0.33</v>
      </c>
      <c r="G44" s="43">
        <v>66.6</v>
      </c>
      <c r="H44" s="35">
        <v>2.35</v>
      </c>
      <c r="I44" s="13"/>
    </row>
    <row r="45" spans="1:9" ht="12">
      <c r="A45" s="19">
        <v>27</v>
      </c>
      <c r="B45" s="32">
        <v>7</v>
      </c>
      <c r="C45" s="9">
        <v>47.11</v>
      </c>
      <c r="D45" s="7">
        <v>1.847</v>
      </c>
      <c r="E45" s="9">
        <v>8.32</v>
      </c>
      <c r="F45" s="7">
        <v>0.332</v>
      </c>
      <c r="G45" s="44">
        <v>66.6</v>
      </c>
      <c r="H45" s="8">
        <v>2.34</v>
      </c>
      <c r="I45" s="13"/>
    </row>
    <row r="46" spans="1:9" ht="12">
      <c r="A46" s="19">
        <v>28</v>
      </c>
      <c r="B46" s="32">
        <v>7</v>
      </c>
      <c r="C46" s="9">
        <v>47.12</v>
      </c>
      <c r="D46" s="7">
        <v>1.83</v>
      </c>
      <c r="E46" s="9">
        <v>8.42</v>
      </c>
      <c r="F46" s="7">
        <v>0.326</v>
      </c>
      <c r="G46" s="44">
        <v>66.5</v>
      </c>
      <c r="H46" s="8">
        <v>2.34</v>
      </c>
      <c r="I46" s="13"/>
    </row>
    <row r="47" spans="1:9" ht="12">
      <c r="A47" s="19">
        <v>29</v>
      </c>
      <c r="B47" s="32">
        <v>7</v>
      </c>
      <c r="C47" s="9">
        <v>47.37</v>
      </c>
      <c r="D47" s="7">
        <v>1.85</v>
      </c>
      <c r="E47" s="9">
        <v>8.36</v>
      </c>
      <c r="F47" s="7">
        <v>0.331</v>
      </c>
      <c r="G47" s="44">
        <v>66.5</v>
      </c>
      <c r="H47" s="8">
        <v>2.34</v>
      </c>
      <c r="I47" s="13"/>
    </row>
    <row r="48" spans="1:9" ht="12">
      <c r="A48" s="19">
        <v>30</v>
      </c>
      <c r="B48" s="32">
        <v>7</v>
      </c>
      <c r="C48" s="9">
        <v>47.2</v>
      </c>
      <c r="D48" s="7">
        <v>1.848</v>
      </c>
      <c r="E48" s="9">
        <v>8.41</v>
      </c>
      <c r="F48" s="7">
        <v>0.327</v>
      </c>
      <c r="G48" s="44">
        <v>66.6</v>
      </c>
      <c r="H48" s="8">
        <v>2.35</v>
      </c>
      <c r="I48" s="13"/>
    </row>
    <row r="49" spans="1:9" ht="12.75" thickBot="1">
      <c r="A49" s="21">
        <v>31</v>
      </c>
      <c r="B49" s="41">
        <v>7</v>
      </c>
      <c r="C49" s="11">
        <v>47.31</v>
      </c>
      <c r="D49" s="47">
        <v>1.841</v>
      </c>
      <c r="E49" s="11">
        <v>8.25</v>
      </c>
      <c r="F49" s="47">
        <v>0.33</v>
      </c>
      <c r="G49" s="45">
        <v>66.6</v>
      </c>
      <c r="H49" s="12">
        <v>2.35</v>
      </c>
      <c r="I49" s="13"/>
    </row>
    <row r="50" spans="1:9" ht="12">
      <c r="A50" s="38">
        <v>32</v>
      </c>
      <c r="B50" s="19">
        <v>8</v>
      </c>
      <c r="C50" s="9">
        <v>47.39</v>
      </c>
      <c r="D50" s="7">
        <v>1.866</v>
      </c>
      <c r="E50" s="9">
        <v>7.94</v>
      </c>
      <c r="F50" s="7">
        <v>0.325</v>
      </c>
      <c r="G50" s="44">
        <v>65.7</v>
      </c>
      <c r="H50" s="8">
        <v>2.32</v>
      </c>
      <c r="I50" s="13"/>
    </row>
    <row r="51" spans="1:9" ht="12">
      <c r="A51" s="19">
        <v>33</v>
      </c>
      <c r="B51" s="19">
        <v>8</v>
      </c>
      <c r="C51" s="9">
        <v>47.65</v>
      </c>
      <c r="D51" s="7">
        <v>1.881</v>
      </c>
      <c r="E51" s="9">
        <v>7.21</v>
      </c>
      <c r="F51" s="7">
        <v>0.31</v>
      </c>
      <c r="G51" s="44">
        <v>65.7</v>
      </c>
      <c r="H51" s="8">
        <v>2.32</v>
      </c>
      <c r="I51" s="13"/>
    </row>
    <row r="52" spans="1:9" ht="12">
      <c r="A52" s="19">
        <v>34</v>
      </c>
      <c r="B52" s="19">
        <v>8</v>
      </c>
      <c r="C52" s="9">
        <v>47.4</v>
      </c>
      <c r="D52" s="7">
        <v>1.865</v>
      </c>
      <c r="E52" s="9">
        <v>7.92</v>
      </c>
      <c r="F52" s="7">
        <v>0.319</v>
      </c>
      <c r="G52" s="44"/>
      <c r="H52" s="8"/>
      <c r="I52" s="13"/>
    </row>
    <row r="53" spans="1:9" ht="12">
      <c r="A53" s="19">
        <v>35</v>
      </c>
      <c r="B53" s="19">
        <v>8</v>
      </c>
      <c r="C53" s="9"/>
      <c r="D53" s="7"/>
      <c r="E53" s="9">
        <v>7.84</v>
      </c>
      <c r="F53" s="7">
        <v>0.321</v>
      </c>
      <c r="G53" s="44"/>
      <c r="H53" s="8"/>
      <c r="I53" s="13"/>
    </row>
    <row r="54" spans="1:9" ht="12">
      <c r="A54" s="19">
        <v>36</v>
      </c>
      <c r="B54" s="19">
        <v>8</v>
      </c>
      <c r="C54" s="9"/>
      <c r="D54" s="7"/>
      <c r="E54" s="9">
        <v>7.65</v>
      </c>
      <c r="F54" s="7">
        <v>0.32</v>
      </c>
      <c r="G54" s="44"/>
      <c r="H54" s="8"/>
      <c r="I54" s="13"/>
    </row>
    <row r="55" spans="1:9" ht="12">
      <c r="A55" s="19">
        <v>37</v>
      </c>
      <c r="B55" s="19">
        <v>8</v>
      </c>
      <c r="C55" s="9"/>
      <c r="D55" s="7"/>
      <c r="E55" s="9">
        <v>7.97</v>
      </c>
      <c r="F55" s="7">
        <v>0.318</v>
      </c>
      <c r="G55" s="44"/>
      <c r="H55" s="8"/>
      <c r="I55" s="13"/>
    </row>
    <row r="56" spans="1:9" ht="12">
      <c r="A56" s="19">
        <v>38</v>
      </c>
      <c r="B56" s="19">
        <v>8</v>
      </c>
      <c r="C56" s="9"/>
      <c r="D56" s="7"/>
      <c r="E56" s="9">
        <v>7.93</v>
      </c>
      <c r="F56" s="7">
        <v>0.305</v>
      </c>
      <c r="G56" s="44"/>
      <c r="H56" s="8"/>
      <c r="I56" s="13"/>
    </row>
    <row r="57" spans="1:9" ht="12">
      <c r="A57" s="19">
        <v>39</v>
      </c>
      <c r="B57" s="19">
        <v>8</v>
      </c>
      <c r="C57" s="9"/>
      <c r="D57" s="7"/>
      <c r="E57" s="9">
        <v>7.82</v>
      </c>
      <c r="F57" s="7">
        <v>0.324</v>
      </c>
      <c r="G57" s="44"/>
      <c r="H57" s="8"/>
      <c r="I57" s="13"/>
    </row>
    <row r="58" spans="1:9" ht="12">
      <c r="A58" s="19">
        <v>40</v>
      </c>
      <c r="B58" s="19">
        <v>8</v>
      </c>
      <c r="C58" s="9"/>
      <c r="D58" s="7"/>
      <c r="E58" s="9">
        <v>7.76</v>
      </c>
      <c r="F58" s="7">
        <v>0.319</v>
      </c>
      <c r="G58" s="44"/>
      <c r="H58" s="8"/>
      <c r="I58" s="13"/>
    </row>
    <row r="59" spans="1:9" ht="12">
      <c r="A59" s="19">
        <v>41</v>
      </c>
      <c r="B59" s="19">
        <v>8</v>
      </c>
      <c r="C59" s="9"/>
      <c r="D59" s="7"/>
      <c r="E59" s="9">
        <v>8.06</v>
      </c>
      <c r="F59" s="7">
        <v>0.311</v>
      </c>
      <c r="G59" s="44"/>
      <c r="H59" s="8"/>
      <c r="I59" s="13"/>
    </row>
    <row r="60" spans="1:9" ht="12">
      <c r="A60" s="19">
        <v>42</v>
      </c>
      <c r="B60" s="19">
        <v>8</v>
      </c>
      <c r="C60" s="9"/>
      <c r="D60" s="7"/>
      <c r="E60" s="9">
        <v>7.69</v>
      </c>
      <c r="F60" s="7">
        <v>0.309</v>
      </c>
      <c r="G60" s="44"/>
      <c r="H60" s="8"/>
      <c r="I60" s="13"/>
    </row>
    <row r="61" spans="1:9" ht="12.75" thickBot="1">
      <c r="A61" s="21">
        <v>43</v>
      </c>
      <c r="B61" s="36">
        <v>8</v>
      </c>
      <c r="C61" s="11"/>
      <c r="D61" s="47"/>
      <c r="E61" s="11">
        <v>8.08</v>
      </c>
      <c r="F61" s="47">
        <v>0.321</v>
      </c>
      <c r="G61" s="45"/>
      <c r="H61" s="12"/>
      <c r="I61" s="13"/>
    </row>
    <row r="62" spans="1:9" ht="12">
      <c r="A62" s="38">
        <v>44</v>
      </c>
      <c r="B62" s="32">
        <v>9</v>
      </c>
      <c r="C62" s="33">
        <v>47.2</v>
      </c>
      <c r="D62" s="46">
        <v>1.844</v>
      </c>
      <c r="E62" s="33">
        <v>7.6</v>
      </c>
      <c r="F62" s="46">
        <v>0.311</v>
      </c>
      <c r="G62" s="43">
        <v>65.1</v>
      </c>
      <c r="H62" s="35">
        <v>2.29</v>
      </c>
      <c r="I62" s="13"/>
    </row>
    <row r="63" spans="1:9" ht="12">
      <c r="A63" s="19">
        <v>45</v>
      </c>
      <c r="B63" s="32">
        <v>9</v>
      </c>
      <c r="C63" s="9">
        <v>47.13</v>
      </c>
      <c r="D63" s="7">
        <v>1.849</v>
      </c>
      <c r="E63" s="9">
        <v>7.85</v>
      </c>
      <c r="F63" s="7">
        <v>0.323</v>
      </c>
      <c r="G63" s="44">
        <v>65</v>
      </c>
      <c r="H63" s="8">
        <v>2.29</v>
      </c>
      <c r="I63" s="13"/>
    </row>
    <row r="64" spans="1:9" ht="12">
      <c r="A64" s="19">
        <v>46</v>
      </c>
      <c r="B64" s="32">
        <v>9</v>
      </c>
      <c r="C64" s="9">
        <v>47.31</v>
      </c>
      <c r="D64" s="7">
        <v>1.848</v>
      </c>
      <c r="E64" s="9">
        <v>7.62</v>
      </c>
      <c r="F64" s="7">
        <v>0.322</v>
      </c>
      <c r="G64" s="44">
        <v>65</v>
      </c>
      <c r="H64" s="8">
        <v>2.29</v>
      </c>
      <c r="I64" s="13"/>
    </row>
    <row r="65" spans="1:9" ht="12">
      <c r="A65" s="19">
        <v>47</v>
      </c>
      <c r="B65" s="32">
        <v>9</v>
      </c>
      <c r="C65" s="9">
        <v>47.31</v>
      </c>
      <c r="D65" s="7">
        <v>1.846</v>
      </c>
      <c r="E65" s="9">
        <v>7.73</v>
      </c>
      <c r="F65" s="7">
        <v>0.305</v>
      </c>
      <c r="G65" s="44">
        <v>65</v>
      </c>
      <c r="H65" s="8">
        <v>2.29</v>
      </c>
      <c r="I65" s="13"/>
    </row>
    <row r="66" spans="1:9" ht="12">
      <c r="A66" s="19">
        <v>48</v>
      </c>
      <c r="B66" s="32">
        <v>9</v>
      </c>
      <c r="C66" s="9">
        <v>47.45</v>
      </c>
      <c r="D66" s="7">
        <v>1.853</v>
      </c>
      <c r="E66" s="9">
        <v>7.94</v>
      </c>
      <c r="F66" s="7">
        <v>0.314</v>
      </c>
      <c r="G66" s="44">
        <v>65</v>
      </c>
      <c r="H66" s="8">
        <v>2.29</v>
      </c>
      <c r="I66" s="13"/>
    </row>
    <row r="67" spans="1:9" ht="12.75" thickBot="1">
      <c r="A67" s="21">
        <v>49</v>
      </c>
      <c r="B67" s="41">
        <v>9</v>
      </c>
      <c r="C67" s="11">
        <v>47.19</v>
      </c>
      <c r="D67" s="47">
        <v>1.844</v>
      </c>
      <c r="E67" s="11">
        <v>7.63</v>
      </c>
      <c r="F67" s="47">
        <v>0.308</v>
      </c>
      <c r="G67" s="45">
        <v>65.1</v>
      </c>
      <c r="H67" s="12">
        <v>2.29</v>
      </c>
      <c r="I67" s="13"/>
    </row>
    <row r="68" spans="1:9" ht="12">
      <c r="A68" s="38">
        <v>50</v>
      </c>
      <c r="B68" s="32">
        <v>10</v>
      </c>
      <c r="C68" s="33">
        <v>46.89</v>
      </c>
      <c r="D68" s="46">
        <v>1.853</v>
      </c>
      <c r="E68" s="33">
        <v>9.71</v>
      </c>
      <c r="F68" s="46">
        <v>0.298</v>
      </c>
      <c r="G68" s="43">
        <v>44.6</v>
      </c>
      <c r="H68" s="35">
        <v>1.57</v>
      </c>
      <c r="I68" s="13"/>
    </row>
    <row r="69" spans="1:9" ht="12">
      <c r="A69" s="19">
        <v>51</v>
      </c>
      <c r="B69" s="32">
        <v>10</v>
      </c>
      <c r="C69" s="9">
        <v>47.68</v>
      </c>
      <c r="D69" s="7">
        <v>1.878</v>
      </c>
      <c r="E69" s="9">
        <v>8</v>
      </c>
      <c r="F69" s="7">
        <v>0.29</v>
      </c>
      <c r="G69" s="44">
        <v>44.6</v>
      </c>
      <c r="H69" s="8">
        <v>1.57</v>
      </c>
      <c r="I69" s="13"/>
    </row>
    <row r="70" spans="1:9" ht="12">
      <c r="A70" s="19">
        <v>52</v>
      </c>
      <c r="B70" s="32">
        <v>10</v>
      </c>
      <c r="C70" s="9">
        <v>46.91</v>
      </c>
      <c r="D70" s="7">
        <v>1.847</v>
      </c>
      <c r="E70" s="9">
        <v>7.8</v>
      </c>
      <c r="F70" s="7">
        <v>0.306</v>
      </c>
      <c r="G70" s="44">
        <v>44.6</v>
      </c>
      <c r="H70" s="8">
        <v>1.57</v>
      </c>
      <c r="I70" s="13"/>
    </row>
    <row r="71" spans="1:9" ht="12">
      <c r="A71" s="19">
        <v>53</v>
      </c>
      <c r="B71" s="32">
        <v>10</v>
      </c>
      <c r="C71" s="9">
        <v>47.14</v>
      </c>
      <c r="D71" s="7">
        <v>1.852</v>
      </c>
      <c r="E71" s="9">
        <v>7.84</v>
      </c>
      <c r="F71" s="7">
        <v>0.308</v>
      </c>
      <c r="G71" s="44">
        <v>44.6</v>
      </c>
      <c r="H71" s="8">
        <v>1.57</v>
      </c>
      <c r="I71" s="13"/>
    </row>
    <row r="72" spans="1:9" ht="12">
      <c r="A72" s="19">
        <v>54</v>
      </c>
      <c r="B72" s="32">
        <v>10</v>
      </c>
      <c r="C72" s="9">
        <v>47.73</v>
      </c>
      <c r="D72" s="7">
        <v>1.877</v>
      </c>
      <c r="E72" s="9">
        <v>8.22</v>
      </c>
      <c r="F72" s="7">
        <v>0.313</v>
      </c>
      <c r="G72" s="44">
        <v>44.6</v>
      </c>
      <c r="H72" s="8">
        <v>1.57</v>
      </c>
      <c r="I72" s="13"/>
    </row>
    <row r="73" spans="1:9" ht="12.75" thickBot="1">
      <c r="A73" s="21">
        <v>55</v>
      </c>
      <c r="B73" s="41">
        <v>10</v>
      </c>
      <c r="C73" s="11">
        <v>47.11</v>
      </c>
      <c r="D73" s="47">
        <v>1.853</v>
      </c>
      <c r="E73" s="11">
        <v>8.03</v>
      </c>
      <c r="F73" s="47">
        <v>0.311</v>
      </c>
      <c r="G73" s="45">
        <v>44.6</v>
      </c>
      <c r="H73" s="12">
        <v>1.57</v>
      </c>
      <c r="I73" s="14"/>
    </row>
    <row r="74" spans="1:9" ht="12">
      <c r="A74" s="38">
        <v>56</v>
      </c>
      <c r="B74" s="32">
        <v>11</v>
      </c>
      <c r="C74" s="33">
        <v>47.04</v>
      </c>
      <c r="D74" s="46">
        <v>1.858</v>
      </c>
      <c r="E74" s="33"/>
      <c r="F74" s="46">
        <v>0.307</v>
      </c>
      <c r="G74" s="43">
        <v>63.2</v>
      </c>
      <c r="H74" s="35">
        <v>2.22</v>
      </c>
      <c r="I74" s="14"/>
    </row>
    <row r="75" spans="1:9" ht="12">
      <c r="A75" s="19">
        <v>57</v>
      </c>
      <c r="B75" s="19">
        <v>11</v>
      </c>
      <c r="C75" s="9">
        <v>46.95</v>
      </c>
      <c r="D75" s="7">
        <v>1.851</v>
      </c>
      <c r="E75" s="9"/>
      <c r="F75" s="7">
        <v>0.323</v>
      </c>
      <c r="G75" s="44">
        <v>63.1</v>
      </c>
      <c r="H75" s="8">
        <v>2.22</v>
      </c>
      <c r="I75" s="14"/>
    </row>
    <row r="76" spans="1:9" ht="12">
      <c r="A76" s="19">
        <v>58</v>
      </c>
      <c r="B76" s="19">
        <v>11</v>
      </c>
      <c r="C76" s="9">
        <v>46.96</v>
      </c>
      <c r="D76" s="7">
        <v>1.852</v>
      </c>
      <c r="E76" s="9"/>
      <c r="F76" s="7">
        <v>0.314</v>
      </c>
      <c r="G76" s="44">
        <v>63.1</v>
      </c>
      <c r="H76" s="8">
        <v>2.22</v>
      </c>
      <c r="I76" s="14"/>
    </row>
    <row r="77" spans="1:9" ht="12">
      <c r="A77" s="19">
        <v>59</v>
      </c>
      <c r="B77" s="19">
        <v>11</v>
      </c>
      <c r="C77" s="9">
        <v>46.97</v>
      </c>
      <c r="D77" s="7">
        <v>1.85</v>
      </c>
      <c r="E77" s="9"/>
      <c r="F77" s="7">
        <v>0.3</v>
      </c>
      <c r="G77" s="44">
        <v>63.2</v>
      </c>
      <c r="H77" s="8">
        <v>2.22</v>
      </c>
      <c r="I77" s="14"/>
    </row>
    <row r="78" spans="1:9" ht="12">
      <c r="A78" s="19">
        <v>60</v>
      </c>
      <c r="B78" s="19">
        <v>11</v>
      </c>
      <c r="C78" s="9">
        <v>47.06</v>
      </c>
      <c r="D78" s="7">
        <v>1.857</v>
      </c>
      <c r="E78" s="9"/>
      <c r="F78" s="7">
        <v>0.303</v>
      </c>
      <c r="G78" s="44">
        <v>63.2</v>
      </c>
      <c r="H78" s="8">
        <v>2.22</v>
      </c>
      <c r="I78" s="14"/>
    </row>
    <row r="79" spans="1:10" ht="12">
      <c r="A79" s="19">
        <v>61</v>
      </c>
      <c r="B79" s="19">
        <v>11</v>
      </c>
      <c r="C79" s="9">
        <v>46.95</v>
      </c>
      <c r="D79" s="7">
        <v>1.852</v>
      </c>
      <c r="E79" s="9"/>
      <c r="F79" s="7">
        <v>0.306</v>
      </c>
      <c r="G79" s="44">
        <v>63.2</v>
      </c>
      <c r="H79" s="8">
        <v>2.22</v>
      </c>
      <c r="I79" s="15"/>
      <c r="J79" s="16"/>
    </row>
    <row r="80" spans="1:10" ht="12">
      <c r="A80" s="19">
        <v>62</v>
      </c>
      <c r="B80" s="19">
        <v>11</v>
      </c>
      <c r="C80" s="9">
        <v>46.94</v>
      </c>
      <c r="D80" s="7">
        <v>1.853</v>
      </c>
      <c r="E80" s="9"/>
      <c r="F80" s="7">
        <v>0.323</v>
      </c>
      <c r="G80" s="44"/>
      <c r="H80" s="8"/>
      <c r="I80" s="15"/>
      <c r="J80" s="16"/>
    </row>
    <row r="81" spans="1:10" ht="12">
      <c r="A81" s="19">
        <v>63</v>
      </c>
      <c r="B81" s="19">
        <v>11</v>
      </c>
      <c r="C81" s="9">
        <v>46.98</v>
      </c>
      <c r="D81" s="7">
        <v>1.85</v>
      </c>
      <c r="E81" s="9"/>
      <c r="F81" s="7">
        <v>0.316</v>
      </c>
      <c r="G81" s="44"/>
      <c r="H81" s="8"/>
      <c r="I81" s="15"/>
      <c r="J81" s="16"/>
    </row>
    <row r="82" spans="1:10" ht="12">
      <c r="A82" s="19">
        <v>64</v>
      </c>
      <c r="B82" s="19">
        <v>11</v>
      </c>
      <c r="C82" s="9">
        <v>47.01</v>
      </c>
      <c r="D82" s="7">
        <v>1.855</v>
      </c>
      <c r="E82" s="9"/>
      <c r="F82" s="7">
        <v>0.321</v>
      </c>
      <c r="G82" s="44"/>
      <c r="H82" s="8"/>
      <c r="I82" s="15"/>
      <c r="J82" s="16"/>
    </row>
    <row r="83" spans="1:10" ht="12">
      <c r="A83" s="19">
        <v>65</v>
      </c>
      <c r="B83" s="19">
        <v>11</v>
      </c>
      <c r="C83" s="9">
        <v>46.95</v>
      </c>
      <c r="D83" s="7">
        <v>1.852</v>
      </c>
      <c r="E83" s="9"/>
      <c r="F83" s="7">
        <v>0.297</v>
      </c>
      <c r="G83" s="44"/>
      <c r="H83" s="8"/>
      <c r="I83" s="13"/>
      <c r="J83" s="16"/>
    </row>
    <row r="84" spans="1:10" ht="12">
      <c r="A84" s="19">
        <v>66</v>
      </c>
      <c r="B84" s="19">
        <v>11</v>
      </c>
      <c r="C84" s="9">
        <v>46.97</v>
      </c>
      <c r="D84" s="7">
        <v>1.853</v>
      </c>
      <c r="E84" s="9"/>
      <c r="F84" s="7">
        <v>0.307</v>
      </c>
      <c r="G84" s="44"/>
      <c r="H84" s="8"/>
      <c r="I84" s="13"/>
      <c r="J84" s="16"/>
    </row>
    <row r="85" spans="1:10" ht="12">
      <c r="A85" s="19">
        <v>67</v>
      </c>
      <c r="B85" s="19">
        <v>11</v>
      </c>
      <c r="C85" s="9">
        <v>46.97</v>
      </c>
      <c r="D85" s="7">
        <v>1.85</v>
      </c>
      <c r="E85" s="9"/>
      <c r="F85" s="7">
        <v>0.326</v>
      </c>
      <c r="G85" s="44"/>
      <c r="H85" s="8"/>
      <c r="I85" s="13"/>
      <c r="J85" s="16"/>
    </row>
    <row r="86" spans="1:10" ht="12">
      <c r="A86" s="19">
        <v>68</v>
      </c>
      <c r="B86" s="19">
        <v>11</v>
      </c>
      <c r="C86" s="9">
        <v>47.01</v>
      </c>
      <c r="D86" s="7">
        <v>1.851</v>
      </c>
      <c r="E86" s="9"/>
      <c r="F86" s="7">
        <v>0.31</v>
      </c>
      <c r="G86" s="44"/>
      <c r="H86" s="8"/>
      <c r="I86" s="13"/>
      <c r="J86" s="16"/>
    </row>
    <row r="87" spans="1:10" ht="12">
      <c r="A87" s="19">
        <v>69</v>
      </c>
      <c r="B87" s="19">
        <v>11</v>
      </c>
      <c r="C87" s="9">
        <v>46.98</v>
      </c>
      <c r="D87" s="7">
        <v>1.85</v>
      </c>
      <c r="E87" s="9"/>
      <c r="F87" s="7">
        <v>0.303</v>
      </c>
      <c r="G87" s="44"/>
      <c r="H87" s="8"/>
      <c r="I87" s="13"/>
      <c r="J87" s="16"/>
    </row>
    <row r="88" spans="1:10" ht="12">
      <c r="A88" s="19">
        <v>70</v>
      </c>
      <c r="B88" s="19">
        <v>11</v>
      </c>
      <c r="C88" s="9">
        <v>46.93</v>
      </c>
      <c r="D88" s="7">
        <v>1.851</v>
      </c>
      <c r="E88" s="9"/>
      <c r="F88" s="7">
        <v>0.296</v>
      </c>
      <c r="G88" s="44"/>
      <c r="H88" s="8"/>
      <c r="I88" s="13"/>
      <c r="J88" s="16"/>
    </row>
    <row r="89" spans="1:10" ht="12">
      <c r="A89" s="19">
        <v>71</v>
      </c>
      <c r="B89" s="19">
        <v>11</v>
      </c>
      <c r="C89" s="9">
        <v>46.97</v>
      </c>
      <c r="D89" s="7">
        <v>1.851</v>
      </c>
      <c r="E89" s="9"/>
      <c r="F89" s="7">
        <v>0.307</v>
      </c>
      <c r="G89" s="44"/>
      <c r="H89" s="8"/>
      <c r="I89" s="13"/>
      <c r="J89" s="16"/>
    </row>
    <row r="90" spans="1:10" ht="12">
      <c r="A90" s="19">
        <v>72</v>
      </c>
      <c r="B90" s="19">
        <v>11</v>
      </c>
      <c r="C90" s="9">
        <v>46.99</v>
      </c>
      <c r="D90" s="7">
        <v>1.852</v>
      </c>
      <c r="E90" s="9"/>
      <c r="F90" s="7">
        <v>0.321</v>
      </c>
      <c r="G90" s="44"/>
      <c r="H90" s="8"/>
      <c r="I90" s="13"/>
      <c r="J90" s="16"/>
    </row>
    <row r="91" spans="1:10" ht="12">
      <c r="A91" s="19">
        <v>73</v>
      </c>
      <c r="B91" s="19">
        <v>11</v>
      </c>
      <c r="C91" s="9">
        <v>46.98</v>
      </c>
      <c r="D91" s="7">
        <v>1.85</v>
      </c>
      <c r="E91" s="9"/>
      <c r="F91" s="7">
        <v>0.315</v>
      </c>
      <c r="G91" s="44"/>
      <c r="H91" s="8"/>
      <c r="I91" s="13"/>
      <c r="J91" s="16"/>
    </row>
    <row r="92" spans="1:10" ht="12">
      <c r="A92" s="19">
        <v>74</v>
      </c>
      <c r="B92" s="19">
        <v>11</v>
      </c>
      <c r="C92" s="9">
        <v>46.93</v>
      </c>
      <c r="D92" s="7">
        <v>1.852</v>
      </c>
      <c r="E92" s="9"/>
      <c r="F92" s="7">
        <v>0.309</v>
      </c>
      <c r="G92" s="44"/>
      <c r="H92" s="8"/>
      <c r="I92" s="13"/>
      <c r="J92" s="16"/>
    </row>
    <row r="93" spans="1:10" ht="12">
      <c r="A93" s="19">
        <v>75</v>
      </c>
      <c r="B93" s="19">
        <v>11</v>
      </c>
      <c r="C93" s="9">
        <v>46.97</v>
      </c>
      <c r="D93" s="7">
        <v>1.848</v>
      </c>
      <c r="E93" s="9"/>
      <c r="F93" s="7">
        <v>0.3</v>
      </c>
      <c r="G93" s="44"/>
      <c r="H93" s="8"/>
      <c r="I93" s="13"/>
      <c r="J93" s="16"/>
    </row>
    <row r="94" spans="1:10" ht="12">
      <c r="A94" s="19">
        <v>76</v>
      </c>
      <c r="B94" s="19">
        <v>11</v>
      </c>
      <c r="C94" s="9">
        <v>46.99</v>
      </c>
      <c r="D94" s="7">
        <v>1.851</v>
      </c>
      <c r="E94" s="9"/>
      <c r="F94" s="7">
        <v>0.314</v>
      </c>
      <c r="G94" s="44"/>
      <c r="H94" s="8"/>
      <c r="I94" s="13"/>
      <c r="J94" s="16"/>
    </row>
    <row r="95" spans="1:10" ht="12">
      <c r="A95" s="19">
        <v>77</v>
      </c>
      <c r="B95" s="19">
        <v>11</v>
      </c>
      <c r="C95" s="9">
        <v>46.99</v>
      </c>
      <c r="D95" s="7">
        <v>1.848</v>
      </c>
      <c r="E95" s="9"/>
      <c r="F95" s="7">
        <v>0.313</v>
      </c>
      <c r="G95" s="44"/>
      <c r="H95" s="8"/>
      <c r="I95" s="13"/>
      <c r="J95" s="16"/>
    </row>
    <row r="96" spans="1:10" ht="12">
      <c r="A96" s="19">
        <v>78</v>
      </c>
      <c r="B96" s="19">
        <v>11</v>
      </c>
      <c r="C96" s="9">
        <v>46.97</v>
      </c>
      <c r="D96" s="7">
        <v>1.851</v>
      </c>
      <c r="E96" s="9"/>
      <c r="F96" s="7">
        <v>0.315</v>
      </c>
      <c r="G96" s="44"/>
      <c r="H96" s="8"/>
      <c r="I96" s="13"/>
      <c r="J96" s="16"/>
    </row>
    <row r="97" spans="1:8" ht="12">
      <c r="A97" s="19">
        <v>79</v>
      </c>
      <c r="B97" s="19">
        <v>11</v>
      </c>
      <c r="C97" s="9">
        <v>46.97</v>
      </c>
      <c r="D97" s="7">
        <v>1.8505</v>
      </c>
      <c r="E97" s="9"/>
      <c r="F97" s="7">
        <v>0.308</v>
      </c>
      <c r="G97" s="44"/>
      <c r="H97" s="8"/>
    </row>
    <row r="98" spans="1:8" ht="12.75" thickBot="1">
      <c r="A98" s="41">
        <v>80</v>
      </c>
      <c r="B98" s="36">
        <v>11</v>
      </c>
      <c r="C98" s="11"/>
      <c r="D98" s="47"/>
      <c r="E98" s="11"/>
      <c r="F98" s="47">
        <v>0.304</v>
      </c>
      <c r="G98" s="45"/>
      <c r="H98" s="12"/>
    </row>
  </sheetData>
  <mergeCells count="13">
    <mergeCell ref="G11:H11"/>
    <mergeCell ref="A6:H6"/>
    <mergeCell ref="A5:H5"/>
    <mergeCell ref="C18:D18"/>
    <mergeCell ref="A1:H1"/>
    <mergeCell ref="E18:F18"/>
    <mergeCell ref="A17:H17"/>
    <mergeCell ref="G18:H18"/>
    <mergeCell ref="D3:E3"/>
    <mergeCell ref="A10:H10"/>
    <mergeCell ref="C11:D11"/>
    <mergeCell ref="A8:H8"/>
    <mergeCell ref="E11:F1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135"/>
  <sheetViews>
    <sheetView zoomScale="75" zoomScaleNormal="75" workbookViewId="0" topLeftCell="A1">
      <selection activeCell="A1" sqref="A1:M1"/>
    </sheetView>
  </sheetViews>
  <sheetFormatPr defaultColWidth="9.33203125" defaultRowHeight="12.75"/>
  <cols>
    <col min="1" max="1" width="76.5" style="65" customWidth="1"/>
    <col min="3" max="3" width="13.66015625" style="0" customWidth="1"/>
    <col min="9" max="9" width="6.66015625" style="0" customWidth="1"/>
    <col min="10" max="10" width="22.5" style="0" customWidth="1"/>
    <col min="11" max="11" width="9.83203125" style="0" customWidth="1"/>
    <col min="12" max="12" width="9.66015625" style="0" bestFit="1" customWidth="1"/>
    <col min="13" max="13" width="22" style="0" customWidth="1"/>
  </cols>
  <sheetData>
    <row r="1" spans="1:13" ht="42" customHeight="1">
      <c r="A1" s="173" t="s">
        <v>48</v>
      </c>
      <c r="B1" s="174"/>
      <c r="C1" s="174"/>
      <c r="D1" s="174"/>
      <c r="E1" s="174"/>
      <c r="F1" s="174"/>
      <c r="G1" s="174"/>
      <c r="H1" s="174"/>
      <c r="I1" s="174"/>
      <c r="J1" s="174"/>
      <c r="K1" s="174"/>
      <c r="L1" s="174"/>
      <c r="M1" s="174"/>
    </row>
    <row r="2" spans="1:9" s="2" customFormat="1" ht="12.75" customHeight="1">
      <c r="A2" s="73"/>
      <c r="B2" s="75"/>
      <c r="C2" s="75"/>
      <c r="D2" s="75"/>
      <c r="E2" s="75"/>
      <c r="F2" s="75"/>
      <c r="G2" s="75"/>
      <c r="H2" s="75"/>
      <c r="I2" s="75"/>
    </row>
    <row r="3" spans="1:9" s="2" customFormat="1" ht="12.75" customHeight="1">
      <c r="A3" s="74" t="s">
        <v>64</v>
      </c>
      <c r="B3" s="75"/>
      <c r="C3" s="75"/>
      <c r="D3" s="75"/>
      <c r="E3" s="75"/>
      <c r="F3" s="75"/>
      <c r="G3" s="75"/>
      <c r="H3" s="75"/>
      <c r="I3" s="75"/>
    </row>
    <row r="4" spans="2:9" s="2" customFormat="1" ht="12.75" customHeight="1">
      <c r="B4" s="74" t="s">
        <v>62</v>
      </c>
      <c r="C4" s="135">
        <v>0.01</v>
      </c>
      <c r="D4" s="75" t="s">
        <v>47</v>
      </c>
      <c r="E4" s="75"/>
      <c r="F4" s="75"/>
      <c r="G4" s="75"/>
      <c r="H4" s="75"/>
      <c r="I4" s="75"/>
    </row>
    <row r="5" spans="1:9" s="2" customFormat="1" ht="12.75" customHeight="1">
      <c r="A5" s="73"/>
      <c r="B5" s="74" t="s">
        <v>65</v>
      </c>
      <c r="C5" s="135">
        <v>1.96</v>
      </c>
      <c r="D5" s="75"/>
      <c r="E5" s="75"/>
      <c r="F5" s="75"/>
      <c r="G5" s="75"/>
      <c r="H5" s="75"/>
      <c r="I5" s="75"/>
    </row>
    <row r="6" spans="1:9" s="2" customFormat="1" ht="12.75" customHeight="1">
      <c r="A6" s="73"/>
      <c r="B6" s="74" t="s">
        <v>66</v>
      </c>
      <c r="C6" s="87">
        <f>1.96*Digital_Caliper_SMU/2</f>
        <v>0.0098</v>
      </c>
      <c r="D6" s="75" t="s">
        <v>47</v>
      </c>
      <c r="E6" s="74" t="s">
        <v>66</v>
      </c>
      <c r="F6" s="2" t="s">
        <v>79</v>
      </c>
      <c r="G6" s="75"/>
      <c r="H6" s="75"/>
      <c r="I6" s="75"/>
    </row>
    <row r="7" spans="1:9" s="2" customFormat="1" ht="12.75" customHeight="1">
      <c r="A7" s="73"/>
      <c r="B7" s="75"/>
      <c r="C7" s="75"/>
      <c r="D7" s="75"/>
      <c r="E7" s="75"/>
      <c r="F7" s="75"/>
      <c r="G7" s="75"/>
      <c r="H7" s="75"/>
      <c r="I7" s="75"/>
    </row>
    <row r="8" spans="1:9" s="2" customFormat="1" ht="12.75" customHeight="1">
      <c r="A8" s="73"/>
      <c r="B8" s="75"/>
      <c r="C8" s="75"/>
      <c r="D8" s="75"/>
      <c r="E8" s="75"/>
      <c r="F8" s="75"/>
      <c r="G8" s="75"/>
      <c r="H8" s="75"/>
      <c r="I8" s="75"/>
    </row>
    <row r="9" spans="1:9" s="2" customFormat="1" ht="12.75" customHeight="1">
      <c r="A9" s="73"/>
      <c r="B9" s="75"/>
      <c r="C9" s="75"/>
      <c r="D9" s="75"/>
      <c r="E9" s="75"/>
      <c r="F9" s="75"/>
      <c r="G9" s="75"/>
      <c r="H9" s="75"/>
      <c r="I9" s="75"/>
    </row>
    <row r="10" spans="1:9" s="2" customFormat="1" ht="12.75" customHeight="1">
      <c r="A10" s="73"/>
      <c r="B10" s="75"/>
      <c r="C10" s="75"/>
      <c r="D10" s="75"/>
      <c r="E10" s="75"/>
      <c r="F10" s="75"/>
      <c r="G10" s="75"/>
      <c r="H10" s="75"/>
      <c r="I10" s="75"/>
    </row>
    <row r="11" spans="1:9" s="2" customFormat="1" ht="12.75" customHeight="1">
      <c r="A11" s="74" t="s">
        <v>63</v>
      </c>
      <c r="B11" s="75"/>
      <c r="C11" s="75"/>
      <c r="D11" s="75"/>
      <c r="E11" s="75"/>
      <c r="F11" s="75"/>
      <c r="G11" s="75"/>
      <c r="H11" s="75"/>
      <c r="I11" s="75"/>
    </row>
    <row r="12" spans="2:9" s="2" customFormat="1" ht="12.75" customHeight="1">
      <c r="B12" s="74" t="s">
        <v>43</v>
      </c>
      <c r="C12" s="89">
        <f>AVERAGE($C$26:$C$31,$C$38:$C$104)</f>
        <v>47.090476190476174</v>
      </c>
      <c r="D12" s="75" t="s">
        <v>47</v>
      </c>
      <c r="E12" s="75"/>
      <c r="F12" s="75"/>
      <c r="G12" s="75"/>
      <c r="H12" s="75"/>
      <c r="I12" s="75"/>
    </row>
    <row r="13" spans="1:9" s="2" customFormat="1" ht="12.75" customHeight="1">
      <c r="A13" s="73"/>
      <c r="B13" s="74" t="s">
        <v>49</v>
      </c>
      <c r="C13" s="76">
        <f>STDEV($C$26:$C$31,$C$38:$C$104)</f>
        <v>0.2957736087824863</v>
      </c>
      <c r="D13" s="75" t="s">
        <v>47</v>
      </c>
      <c r="E13" s="75"/>
      <c r="F13" s="73" t="s">
        <v>55</v>
      </c>
      <c r="G13" s="75"/>
      <c r="H13" s="75"/>
      <c r="I13" s="75"/>
    </row>
    <row r="14" spans="1:9" s="2" customFormat="1" ht="12.75" customHeight="1">
      <c r="A14" s="73"/>
      <c r="B14" s="74" t="s">
        <v>41</v>
      </c>
      <c r="C14" s="77">
        <f>COUNT($C$26:$C$31,$C$38:$C$104)</f>
        <v>63</v>
      </c>
      <c r="D14" s="75"/>
      <c r="E14" s="75"/>
      <c r="F14" s="73" t="s">
        <v>56</v>
      </c>
      <c r="G14" s="75"/>
      <c r="H14" s="75"/>
      <c r="I14" s="75"/>
    </row>
    <row r="15" spans="1:9" s="2" customFormat="1" ht="12.75" customHeight="1">
      <c r="A15" s="73"/>
      <c r="B15" s="74" t="s">
        <v>51</v>
      </c>
      <c r="C15" s="89">
        <v>2</v>
      </c>
      <c r="D15" s="75"/>
      <c r="E15" s="75"/>
      <c r="F15" s="73" t="s">
        <v>57</v>
      </c>
      <c r="G15" s="75"/>
      <c r="H15" s="75"/>
      <c r="I15" s="75"/>
    </row>
    <row r="16" spans="1:9" s="2" customFormat="1" ht="12.75" customHeight="1">
      <c r="A16" s="73"/>
      <c r="B16" s="74" t="s">
        <v>67</v>
      </c>
      <c r="C16" s="87">
        <f>t95__value*Std_Dev/SQRT(N)</f>
        <v>0.07452794411567319</v>
      </c>
      <c r="D16" s="75" t="s">
        <v>47</v>
      </c>
      <c r="E16" s="74" t="s">
        <v>67</v>
      </c>
      <c r="F16" s="88" t="s">
        <v>53</v>
      </c>
      <c r="G16" s="75"/>
      <c r="H16" s="75"/>
      <c r="I16" s="75"/>
    </row>
    <row r="17" spans="1:9" s="2" customFormat="1" ht="13.5">
      <c r="A17" s="73"/>
      <c r="B17" s="74" t="s">
        <v>50</v>
      </c>
      <c r="C17" s="87">
        <f>MAX(UODsmu,UODrand)</f>
        <v>0.07452794411567319</v>
      </c>
      <c r="D17" s="75" t="s">
        <v>47</v>
      </c>
      <c r="E17" s="74" t="s">
        <v>50</v>
      </c>
      <c r="F17" s="88" t="s">
        <v>68</v>
      </c>
      <c r="G17" s="75"/>
      <c r="H17" s="75"/>
      <c r="I17" s="75"/>
    </row>
    <row r="18" spans="1:9" s="2" customFormat="1" ht="12">
      <c r="A18" s="73"/>
      <c r="B18" s="74"/>
      <c r="C18" s="87"/>
      <c r="D18" s="75"/>
      <c r="E18" s="74"/>
      <c r="F18" s="88"/>
      <c r="G18" s="75"/>
      <c r="H18" s="75"/>
      <c r="I18" s="75"/>
    </row>
    <row r="19" spans="1:9" s="2" customFormat="1" ht="12">
      <c r="A19" s="73"/>
      <c r="B19" s="84" t="s">
        <v>52</v>
      </c>
      <c r="C19" s="85" t="str">
        <f>TEXT(C12,"00.00")&amp;"±"&amp;TEXT(C17,"0.00")</f>
        <v>47.09±0.07</v>
      </c>
      <c r="D19" s="86" t="s">
        <v>47</v>
      </c>
      <c r="E19" s="75"/>
      <c r="F19" s="75"/>
      <c r="G19" s="75"/>
      <c r="H19" s="75"/>
      <c r="I19" s="75"/>
    </row>
    <row r="20" spans="1:9" s="2" customFormat="1" ht="12">
      <c r="A20" s="73"/>
      <c r="B20" s="84"/>
      <c r="C20" s="85"/>
      <c r="D20" s="86"/>
      <c r="E20" s="75"/>
      <c r="F20" s="75"/>
      <c r="G20" s="75"/>
      <c r="H20" s="75"/>
      <c r="I20" s="75"/>
    </row>
    <row r="21" spans="1:9" s="2" customFormat="1" ht="12">
      <c r="A21" s="73"/>
      <c r="B21" s="84"/>
      <c r="C21" s="85"/>
      <c r="D21" s="86"/>
      <c r="E21" s="75"/>
      <c r="F21" s="75"/>
      <c r="G21" s="75"/>
      <c r="H21" s="75"/>
      <c r="I21" s="75"/>
    </row>
    <row r="22" spans="1:9" s="2" customFormat="1" ht="12">
      <c r="A22" s="73"/>
      <c r="B22" s="84"/>
      <c r="C22" s="85"/>
      <c r="D22" s="86"/>
      <c r="E22" s="75"/>
      <c r="F22" s="75"/>
      <c r="G22" s="75"/>
      <c r="H22" s="75"/>
      <c r="I22" s="75"/>
    </row>
    <row r="23" ht="13.5" thickBot="1">
      <c r="A23" s="56"/>
    </row>
    <row r="24" spans="1:12" ht="20.25" customHeight="1">
      <c r="A24" s="187" t="s">
        <v>32</v>
      </c>
      <c r="B24" s="18" t="s">
        <v>26</v>
      </c>
      <c r="C24" s="163" t="s">
        <v>2</v>
      </c>
      <c r="D24" s="164"/>
      <c r="E24" s="163" t="s">
        <v>8</v>
      </c>
      <c r="F24" s="164"/>
      <c r="G24" s="163" t="s">
        <v>3</v>
      </c>
      <c r="H24" s="164"/>
      <c r="I24" s="90"/>
      <c r="K24" s="181" t="s">
        <v>60</v>
      </c>
      <c r="L24" s="184" t="s">
        <v>61</v>
      </c>
    </row>
    <row r="25" spans="1:12" ht="13.5" thickBot="1">
      <c r="A25" s="188"/>
      <c r="B25" s="36"/>
      <c r="C25" s="11" t="s">
        <v>0</v>
      </c>
      <c r="D25" s="6" t="s">
        <v>1</v>
      </c>
      <c r="E25" s="11" t="s">
        <v>0</v>
      </c>
      <c r="F25" s="6" t="s">
        <v>1</v>
      </c>
      <c r="G25" s="5" t="s">
        <v>4</v>
      </c>
      <c r="H25" s="12" t="s">
        <v>5</v>
      </c>
      <c r="I25" s="15"/>
      <c r="K25" s="182"/>
      <c r="L25" s="185"/>
    </row>
    <row r="26" spans="1:12" ht="12.75">
      <c r="A26" s="57"/>
      <c r="B26" s="32">
        <v>2</v>
      </c>
      <c r="C26" s="33">
        <v>47.23</v>
      </c>
      <c r="D26" s="34"/>
      <c r="E26" s="33">
        <v>8.13</v>
      </c>
      <c r="F26" s="34"/>
      <c r="G26" s="43">
        <v>64.7</v>
      </c>
      <c r="H26" s="35"/>
      <c r="I26" s="15"/>
      <c r="K26" s="182"/>
      <c r="L26" s="185"/>
    </row>
    <row r="27" spans="1:12" ht="12.75" customHeight="1">
      <c r="A27" s="39"/>
      <c r="B27" s="32">
        <v>2</v>
      </c>
      <c r="C27" s="9">
        <v>47.34</v>
      </c>
      <c r="D27" s="4"/>
      <c r="E27" s="9">
        <v>8.14</v>
      </c>
      <c r="F27" s="4"/>
      <c r="G27" s="44">
        <v>64.7</v>
      </c>
      <c r="H27" s="8"/>
      <c r="I27" s="15"/>
      <c r="K27" s="182"/>
      <c r="L27" s="185"/>
    </row>
    <row r="28" spans="1:12" ht="12.75">
      <c r="A28" s="39"/>
      <c r="B28" s="32">
        <v>2</v>
      </c>
      <c r="C28" s="9">
        <v>47.88</v>
      </c>
      <c r="D28" s="4"/>
      <c r="E28" s="9">
        <v>8.09</v>
      </c>
      <c r="F28" s="4"/>
      <c r="G28" s="44">
        <v>64.6</v>
      </c>
      <c r="H28" s="8"/>
      <c r="I28" s="15"/>
      <c r="K28" s="182"/>
      <c r="L28" s="185"/>
    </row>
    <row r="29" spans="1:12" ht="12.75">
      <c r="A29" s="39"/>
      <c r="B29" s="32">
        <v>2</v>
      </c>
      <c r="C29" s="9">
        <v>47.56</v>
      </c>
      <c r="D29" s="4"/>
      <c r="E29" s="9">
        <v>8.17</v>
      </c>
      <c r="F29" s="4"/>
      <c r="G29" s="44">
        <v>64.6</v>
      </c>
      <c r="H29" s="8"/>
      <c r="I29" s="15"/>
      <c r="K29" s="182"/>
      <c r="L29" s="185"/>
    </row>
    <row r="30" spans="1:12" ht="12.75">
      <c r="A30" s="39"/>
      <c r="B30" s="32">
        <v>2</v>
      </c>
      <c r="C30" s="9">
        <v>47.13</v>
      </c>
      <c r="D30" s="4"/>
      <c r="E30" s="9">
        <v>8.12</v>
      </c>
      <c r="F30" s="4"/>
      <c r="G30" s="44">
        <v>64.7</v>
      </c>
      <c r="H30" s="8"/>
      <c r="I30" s="15"/>
      <c r="K30" s="182"/>
      <c r="L30" s="185"/>
    </row>
    <row r="31" spans="1:12" ht="13.5" thickBot="1">
      <c r="A31" s="49"/>
      <c r="B31" s="41">
        <v>2</v>
      </c>
      <c r="C31" s="11">
        <v>47.32</v>
      </c>
      <c r="D31" s="6"/>
      <c r="E31" s="11">
        <v>8.03</v>
      </c>
      <c r="F31" s="6"/>
      <c r="G31" s="45">
        <v>64.7</v>
      </c>
      <c r="H31" s="12"/>
      <c r="I31" s="15"/>
      <c r="K31" s="182"/>
      <c r="L31" s="185"/>
    </row>
    <row r="32" spans="1:12" ht="12.75">
      <c r="A32" s="203" t="s">
        <v>58</v>
      </c>
      <c r="B32" s="32">
        <v>3</v>
      </c>
      <c r="C32" s="72">
        <v>51.91</v>
      </c>
      <c r="D32" s="79">
        <v>2.043</v>
      </c>
      <c r="E32" s="72">
        <v>12.79</v>
      </c>
      <c r="F32" s="79">
        <v>0.504</v>
      </c>
      <c r="G32" s="43">
        <v>62.8</v>
      </c>
      <c r="H32" s="35">
        <v>2.21</v>
      </c>
      <c r="I32" s="15"/>
      <c r="K32" s="182"/>
      <c r="L32" s="185"/>
    </row>
    <row r="33" spans="1:12" ht="13.5" thickBot="1">
      <c r="A33" s="204"/>
      <c r="B33" s="32">
        <v>3</v>
      </c>
      <c r="C33" s="80">
        <v>51.93</v>
      </c>
      <c r="D33" s="81">
        <v>2.044</v>
      </c>
      <c r="E33" s="80">
        <v>12.98</v>
      </c>
      <c r="F33" s="81">
        <v>0.51</v>
      </c>
      <c r="G33" s="44">
        <v>62.8</v>
      </c>
      <c r="H33" s="8">
        <v>2.21</v>
      </c>
      <c r="I33" s="15"/>
      <c r="K33" s="183"/>
      <c r="L33" s="186"/>
    </row>
    <row r="34" spans="1:12" ht="12.75">
      <c r="A34" s="204"/>
      <c r="B34" s="32">
        <v>3</v>
      </c>
      <c r="C34" s="80">
        <v>52.03</v>
      </c>
      <c r="D34" s="81">
        <v>2.048</v>
      </c>
      <c r="E34" s="80">
        <v>12.85</v>
      </c>
      <c r="F34" s="81">
        <v>0.506</v>
      </c>
      <c r="G34" s="44">
        <v>62.8</v>
      </c>
      <c r="H34" s="8">
        <v>2.21</v>
      </c>
      <c r="I34" s="15"/>
      <c r="K34" s="101">
        <f aca="true" t="shared" si="0" ref="K34:K39">(C38-25.4*D38)^2</f>
        <v>4.0960000000081926E-05</v>
      </c>
      <c r="L34" s="102">
        <f aca="true" t="shared" si="1" ref="L34:L39">(E38-25.4*F38)^2</f>
        <v>6.083999999999353E-05</v>
      </c>
    </row>
    <row r="35" spans="1:12" ht="13.5" thickBot="1">
      <c r="A35" s="205"/>
      <c r="B35" s="32">
        <v>3</v>
      </c>
      <c r="C35" s="80">
        <v>51.9</v>
      </c>
      <c r="D35" s="81">
        <v>2.043</v>
      </c>
      <c r="E35" s="80">
        <v>12.69</v>
      </c>
      <c r="F35" s="81">
        <v>0.5</v>
      </c>
      <c r="G35" s="44">
        <v>62.8</v>
      </c>
      <c r="H35" s="8">
        <v>2.21</v>
      </c>
      <c r="I35" s="15"/>
      <c r="K35" s="103">
        <f t="shared" si="0"/>
        <v>0.00026244000000015804</v>
      </c>
      <c r="L35" s="104">
        <f t="shared" si="1"/>
        <v>7.05600000000143E-05</v>
      </c>
    </row>
    <row r="36" spans="1:12" ht="12.75">
      <c r="A36" s="201"/>
      <c r="B36" s="32">
        <v>3</v>
      </c>
      <c r="C36" s="80">
        <v>52.18</v>
      </c>
      <c r="D36" s="81">
        <v>2.054</v>
      </c>
      <c r="E36" s="80">
        <v>13.31</v>
      </c>
      <c r="F36" s="81">
        <v>0.524</v>
      </c>
      <c r="G36" s="44">
        <v>62.8</v>
      </c>
      <c r="H36" s="8">
        <v>2.21</v>
      </c>
      <c r="I36" s="15"/>
      <c r="K36" s="103">
        <f t="shared" si="0"/>
        <v>1.7639999999977463E-05</v>
      </c>
      <c r="L36" s="104">
        <f t="shared" si="1"/>
        <v>1.5999999999996476E-05</v>
      </c>
    </row>
    <row r="37" spans="1:12" ht="13.5" thickBot="1">
      <c r="A37" s="202"/>
      <c r="B37" s="41">
        <v>3</v>
      </c>
      <c r="C37" s="82">
        <v>52.04</v>
      </c>
      <c r="D37" s="83">
        <v>2.048</v>
      </c>
      <c r="E37" s="82">
        <v>12.81</v>
      </c>
      <c r="F37" s="83">
        <v>0.504</v>
      </c>
      <c r="G37" s="45">
        <v>62.8</v>
      </c>
      <c r="H37" s="12">
        <v>2.21</v>
      </c>
      <c r="I37" s="15"/>
      <c r="K37" s="103">
        <f t="shared" si="0"/>
        <v>1.5999999999925422E-07</v>
      </c>
      <c r="L37" s="104">
        <f t="shared" si="1"/>
        <v>9.999999999988916E-07</v>
      </c>
    </row>
    <row r="38" spans="1:12" ht="12.75">
      <c r="A38" s="206" t="s">
        <v>59</v>
      </c>
      <c r="B38" s="32">
        <v>4</v>
      </c>
      <c r="C38" s="66">
        <v>46.59</v>
      </c>
      <c r="D38" s="67">
        <v>1.834</v>
      </c>
      <c r="E38" s="66">
        <v>7.79</v>
      </c>
      <c r="F38" s="67">
        <v>0.307</v>
      </c>
      <c r="G38" s="43">
        <v>62.8</v>
      </c>
      <c r="H38" s="35">
        <v>2.22</v>
      </c>
      <c r="I38" s="15"/>
      <c r="K38" s="103">
        <f t="shared" si="0"/>
        <v>0.003552159999999535</v>
      </c>
      <c r="L38" s="104">
        <f t="shared" si="1"/>
        <v>4.840000000000888E-06</v>
      </c>
    </row>
    <row r="39" spans="1:12" ht="13.5" thickBot="1">
      <c r="A39" s="207"/>
      <c r="B39" s="32">
        <v>4</v>
      </c>
      <c r="C39" s="68">
        <v>46.93</v>
      </c>
      <c r="D39" s="69">
        <v>1.847</v>
      </c>
      <c r="E39" s="68">
        <v>7.73</v>
      </c>
      <c r="F39" s="69">
        <v>0.304</v>
      </c>
      <c r="G39" s="44">
        <v>62.9</v>
      </c>
      <c r="H39" s="8">
        <v>2.21</v>
      </c>
      <c r="I39" s="15"/>
      <c r="K39" s="105">
        <f t="shared" si="0"/>
        <v>3.136000000001299E-05</v>
      </c>
      <c r="L39" s="106">
        <f t="shared" si="1"/>
        <v>4.840000000000888E-06</v>
      </c>
    </row>
    <row r="40" spans="1:13" ht="16.5">
      <c r="A40" s="207"/>
      <c r="B40" s="32">
        <v>4</v>
      </c>
      <c r="C40" s="68">
        <v>46.3</v>
      </c>
      <c r="D40" s="69">
        <v>1.823</v>
      </c>
      <c r="E40" s="68">
        <v>7.87</v>
      </c>
      <c r="F40" s="69">
        <v>0.31</v>
      </c>
      <c r="G40" s="44">
        <v>62.9</v>
      </c>
      <c r="H40" s="8">
        <v>2.21</v>
      </c>
      <c r="I40" s="15"/>
      <c r="J40" s="92" t="s">
        <v>33</v>
      </c>
      <c r="K40" s="93">
        <f>SUM(K34:K39)</f>
        <v>0.0039047199999997645</v>
      </c>
      <c r="L40" s="93">
        <f>SUM(L34:L39)</f>
        <v>0.00015808000000000496</v>
      </c>
      <c r="M40" s="94" t="s">
        <v>34</v>
      </c>
    </row>
    <row r="41" spans="1:13" ht="12.75">
      <c r="A41" s="207"/>
      <c r="B41" s="32">
        <v>4</v>
      </c>
      <c r="C41" s="68">
        <v>46.38</v>
      </c>
      <c r="D41" s="69">
        <v>1.826</v>
      </c>
      <c r="E41" s="68">
        <v>8</v>
      </c>
      <c r="F41" s="69">
        <v>0.315</v>
      </c>
      <c r="G41" s="44">
        <v>62.9</v>
      </c>
      <c r="H41" s="8">
        <v>2.22</v>
      </c>
      <c r="I41" s="15"/>
      <c r="J41" s="95" t="s">
        <v>36</v>
      </c>
      <c r="K41" s="96">
        <f>AVERAGE(C38:C43)</f>
        <v>46.51833333333334</v>
      </c>
      <c r="L41" s="96">
        <f>AVERAGE(E38:E43)</f>
        <v>7.831666666666666</v>
      </c>
      <c r="M41" s="97" t="s">
        <v>39</v>
      </c>
    </row>
    <row r="42" spans="1:13" ht="17.25" thickBot="1">
      <c r="A42" s="207"/>
      <c r="B42" s="32">
        <v>4</v>
      </c>
      <c r="C42" s="68">
        <v>46.27</v>
      </c>
      <c r="D42" s="69">
        <v>1.824</v>
      </c>
      <c r="E42" s="68">
        <v>7.8</v>
      </c>
      <c r="F42" s="69">
        <v>0.307</v>
      </c>
      <c r="G42" s="44">
        <v>62.9</v>
      </c>
      <c r="H42" s="8">
        <v>2.22</v>
      </c>
      <c r="I42" s="15"/>
      <c r="J42" s="98" t="s">
        <v>35</v>
      </c>
      <c r="K42" s="99">
        <f>(C38-Ball_4_Mean)^2+(C39-Ball_4_Mean)^2+(C40-Ball_4_Mean)^2+(C41-Ball_4_Mean)^2+(C42-Ball_4_Mean)^2+(C43-Ball_4_Mean)^2</f>
        <v>0.3178833333333327</v>
      </c>
      <c r="L42" s="99">
        <f>(E38-Ball_4_T_Mean)^2+(E39-Ball_4_T_Mean)^2+(E40-Ball_4_T_Mean)^2+(E41-Ball_4_T_Mean)^2+(E42-Ball_4_T_Mean)^2+(E43-Ball_4_T_Mean)^2</f>
        <v>0.043883333333333274</v>
      </c>
      <c r="M42" s="100" t="s">
        <v>38</v>
      </c>
    </row>
    <row r="43" spans="1:9" ht="13.5" thickBot="1">
      <c r="A43" s="208"/>
      <c r="B43" s="41">
        <v>4</v>
      </c>
      <c r="C43" s="70">
        <v>46.64</v>
      </c>
      <c r="D43" s="71">
        <v>1.836</v>
      </c>
      <c r="E43" s="70">
        <v>7.8</v>
      </c>
      <c r="F43" s="71">
        <v>0.307</v>
      </c>
      <c r="G43" s="45">
        <v>62.9</v>
      </c>
      <c r="H43" s="12">
        <v>2.21</v>
      </c>
      <c r="I43" s="15"/>
    </row>
    <row r="44" spans="1:9" ht="12.75">
      <c r="A44" s="58"/>
      <c r="B44" s="32">
        <v>6</v>
      </c>
      <c r="C44" s="33">
        <v>47</v>
      </c>
      <c r="D44" s="46">
        <v>1.8565</v>
      </c>
      <c r="E44" s="33">
        <v>8.18</v>
      </c>
      <c r="F44" s="46">
        <v>0.333</v>
      </c>
      <c r="G44" s="43">
        <v>63.8</v>
      </c>
      <c r="H44" s="35">
        <v>2.25</v>
      </c>
      <c r="I44" s="15"/>
    </row>
    <row r="45" spans="1:9" ht="13.5" thickBot="1">
      <c r="A45" s="58"/>
      <c r="B45" s="32">
        <v>6</v>
      </c>
      <c r="C45" s="9">
        <v>47.14</v>
      </c>
      <c r="D45" s="7">
        <v>1.8565</v>
      </c>
      <c r="E45" s="9">
        <v>8.05</v>
      </c>
      <c r="F45" s="7">
        <v>0.359</v>
      </c>
      <c r="G45" s="44">
        <v>63.8</v>
      </c>
      <c r="H45" s="8">
        <v>2.25</v>
      </c>
      <c r="I45" s="91"/>
    </row>
    <row r="46" spans="1:12" ht="12.75">
      <c r="A46" s="58"/>
      <c r="B46" s="32">
        <v>6</v>
      </c>
      <c r="C46" s="9">
        <v>47.25</v>
      </c>
      <c r="D46" s="7">
        <v>1.8545</v>
      </c>
      <c r="E46" s="9">
        <v>7.67</v>
      </c>
      <c r="F46" s="7">
        <v>0.344</v>
      </c>
      <c r="G46" s="44">
        <v>63.8</v>
      </c>
      <c r="H46" s="8">
        <v>2.25</v>
      </c>
      <c r="I46" s="15"/>
      <c r="K46" s="113">
        <f aca="true" t="shared" si="2" ref="K46:K51">(C50-25.4*D50)^2</f>
        <v>0.5873689600000067</v>
      </c>
      <c r="L46" s="114">
        <f aca="true" t="shared" si="3" ref="L46:L51">(E50-25.4*F50)^2</f>
        <v>0.00672399999999983</v>
      </c>
    </row>
    <row r="47" spans="1:12" ht="12.75">
      <c r="A47" s="58"/>
      <c r="B47" s="32">
        <v>6</v>
      </c>
      <c r="C47" s="9">
        <v>47.13</v>
      </c>
      <c r="D47" s="7">
        <v>1.853</v>
      </c>
      <c r="E47" s="9">
        <v>7.76</v>
      </c>
      <c r="F47" s="7">
        <v>0.334</v>
      </c>
      <c r="G47" s="44">
        <v>63.8</v>
      </c>
      <c r="H47" s="8">
        <v>2.25</v>
      </c>
      <c r="I47" s="15"/>
      <c r="K47" s="115">
        <f t="shared" si="2"/>
        <v>0.0384944400000018</v>
      </c>
      <c r="L47" s="116">
        <f t="shared" si="3"/>
        <v>0.012723840000000002</v>
      </c>
    </row>
    <row r="48" spans="1:12" ht="12.75">
      <c r="A48" s="39"/>
      <c r="B48" s="32">
        <v>6</v>
      </c>
      <c r="C48" s="9">
        <v>47.09</v>
      </c>
      <c r="D48" s="7">
        <v>1.857</v>
      </c>
      <c r="E48" s="9">
        <v>7.87</v>
      </c>
      <c r="F48" s="7">
        <v>0.342</v>
      </c>
      <c r="G48" s="44">
        <v>63.8</v>
      </c>
      <c r="H48" s="8">
        <v>2.25</v>
      </c>
      <c r="I48" s="15"/>
      <c r="K48" s="115">
        <f t="shared" si="2"/>
        <v>0.40704399999999763</v>
      </c>
      <c r="L48" s="116">
        <f t="shared" si="3"/>
        <v>0.019488159999999925</v>
      </c>
    </row>
    <row r="49" spans="1:12" ht="13.5" thickBot="1">
      <c r="A49" s="39"/>
      <c r="B49" s="41">
        <v>6</v>
      </c>
      <c r="C49" s="11">
        <v>47.14</v>
      </c>
      <c r="D49" s="47">
        <v>1.855</v>
      </c>
      <c r="E49" s="11">
        <v>8.16</v>
      </c>
      <c r="F49" s="47">
        <v>0.338</v>
      </c>
      <c r="G49" s="45">
        <v>63.8</v>
      </c>
      <c r="H49" s="12">
        <v>2.25</v>
      </c>
      <c r="I49" s="15"/>
      <c r="K49" s="115">
        <f t="shared" si="2"/>
        <v>0.14439999999999653</v>
      </c>
      <c r="L49" s="116">
        <f t="shared" si="3"/>
        <v>0.0022467599999999683</v>
      </c>
    </row>
    <row r="50" spans="1:12" ht="12.75">
      <c r="A50" s="209" t="s">
        <v>69</v>
      </c>
      <c r="B50" s="32">
        <v>7</v>
      </c>
      <c r="C50" s="107">
        <v>47.35</v>
      </c>
      <c r="D50" s="108">
        <v>1.834</v>
      </c>
      <c r="E50" s="107">
        <v>8.3</v>
      </c>
      <c r="F50" s="108">
        <v>0.33</v>
      </c>
      <c r="G50" s="43">
        <v>66.6</v>
      </c>
      <c r="H50" s="35">
        <v>2.35</v>
      </c>
      <c r="I50" s="15"/>
      <c r="K50" s="115">
        <f t="shared" si="2"/>
        <v>0.0680166400000017</v>
      </c>
      <c r="L50" s="116">
        <f t="shared" si="3"/>
        <v>0.010857640000000108</v>
      </c>
    </row>
    <row r="51" spans="1:12" ht="13.5" thickBot="1">
      <c r="A51" s="210"/>
      <c r="B51" s="32">
        <v>7</v>
      </c>
      <c r="C51" s="109">
        <v>47.11</v>
      </c>
      <c r="D51" s="110">
        <v>1.847</v>
      </c>
      <c r="E51" s="109">
        <v>8.32</v>
      </c>
      <c r="F51" s="110">
        <v>0.332</v>
      </c>
      <c r="G51" s="44">
        <v>66.6</v>
      </c>
      <c r="H51" s="8">
        <v>2.34</v>
      </c>
      <c r="I51" s="15"/>
      <c r="K51" s="117">
        <f t="shared" si="2"/>
        <v>0.30096196000000824</v>
      </c>
      <c r="L51" s="118">
        <f t="shared" si="3"/>
        <v>0.017423999999999915</v>
      </c>
    </row>
    <row r="52" spans="1:13" ht="16.5">
      <c r="A52" s="210"/>
      <c r="B52" s="32">
        <v>7</v>
      </c>
      <c r="C52" s="109">
        <v>47.12</v>
      </c>
      <c r="D52" s="110">
        <v>1.83</v>
      </c>
      <c r="E52" s="109">
        <v>8.42</v>
      </c>
      <c r="F52" s="110">
        <v>0.326</v>
      </c>
      <c r="G52" s="44">
        <v>66.5</v>
      </c>
      <c r="H52" s="8">
        <v>2.34</v>
      </c>
      <c r="I52" s="15"/>
      <c r="J52" s="122" t="s">
        <v>33</v>
      </c>
      <c r="K52" s="119">
        <f>SUM(K46:K51)</f>
        <v>1.5462860000000127</v>
      </c>
      <c r="L52" s="119">
        <f>SUM(L46:L51)</f>
        <v>0.06946439999999975</v>
      </c>
      <c r="M52" s="123" t="s">
        <v>34</v>
      </c>
    </row>
    <row r="53" spans="1:13" ht="12.75">
      <c r="A53" s="210"/>
      <c r="B53" s="32">
        <v>7</v>
      </c>
      <c r="C53" s="109">
        <v>47.37</v>
      </c>
      <c r="D53" s="110">
        <v>1.85</v>
      </c>
      <c r="E53" s="109">
        <v>8.36</v>
      </c>
      <c r="F53" s="110">
        <v>0.331</v>
      </c>
      <c r="G53" s="44">
        <v>66.5</v>
      </c>
      <c r="H53" s="8">
        <v>2.34</v>
      </c>
      <c r="I53" s="15"/>
      <c r="J53" s="124" t="s">
        <v>37</v>
      </c>
      <c r="K53" s="120">
        <f>AVERAGE(C50:C55)</f>
        <v>47.24333333333334</v>
      </c>
      <c r="L53" s="120">
        <f>AVERAGE(E50:E55)</f>
        <v>8.343333333333334</v>
      </c>
      <c r="M53" s="125" t="s">
        <v>40</v>
      </c>
    </row>
    <row r="54" spans="1:13" ht="17.25" thickBot="1">
      <c r="A54" s="210"/>
      <c r="B54" s="32">
        <v>7</v>
      </c>
      <c r="C54" s="109">
        <v>47.2</v>
      </c>
      <c r="D54" s="110">
        <v>1.848</v>
      </c>
      <c r="E54" s="109">
        <v>8.41</v>
      </c>
      <c r="F54" s="110">
        <v>0.327</v>
      </c>
      <c r="G54" s="44">
        <v>66.6</v>
      </c>
      <c r="H54" s="8">
        <v>2.35</v>
      </c>
      <c r="I54" s="15"/>
      <c r="J54" s="126" t="s">
        <v>35</v>
      </c>
      <c r="K54" s="121">
        <f>(C50-Ball_7_Mean)^2+(C51-Ball_7_Mean)^2+(C52-Ball_7_Mean)^2+(C53-Ball_7_Mean)^2+(C54-Ball_7_Mean)^2+(C55-Ball_7_Mean)^2</f>
        <v>0.06673333333333382</v>
      </c>
      <c r="L54" s="121">
        <f>(E50-Ball_7_T_Mean)^2+(E51-Ball_7_T_Mean)^2+(E52-Ball_7_T_Mean)^2+(E53-Ball_7_T_Mean)^2+(E54-Ball_7_T_Mean)^2+(E55-Ball_7_T_Mean)^2</f>
        <v>0.02173333333333325</v>
      </c>
      <c r="M54" s="127" t="s">
        <v>38</v>
      </c>
    </row>
    <row r="55" spans="1:9" ht="13.5" thickBot="1">
      <c r="A55" s="211"/>
      <c r="B55" s="41">
        <v>7</v>
      </c>
      <c r="C55" s="111">
        <v>47.31</v>
      </c>
      <c r="D55" s="112">
        <v>1.841</v>
      </c>
      <c r="E55" s="111">
        <v>8.25</v>
      </c>
      <c r="F55" s="112">
        <v>0.33</v>
      </c>
      <c r="G55" s="45">
        <v>66.6</v>
      </c>
      <c r="H55" s="12">
        <v>2.35</v>
      </c>
      <c r="I55" s="15"/>
    </row>
    <row r="56" spans="1:9" ht="12.75">
      <c r="A56" s="39"/>
      <c r="B56" s="19">
        <v>8</v>
      </c>
      <c r="C56" s="9">
        <v>47.39</v>
      </c>
      <c r="D56" s="7">
        <v>1.866</v>
      </c>
      <c r="E56" s="9">
        <v>7.94</v>
      </c>
      <c r="F56" s="7">
        <v>0.325</v>
      </c>
      <c r="G56" s="44">
        <v>65.7</v>
      </c>
      <c r="H56" s="8">
        <v>2.32</v>
      </c>
      <c r="I56" s="15"/>
    </row>
    <row r="57" spans="1:9" ht="12.75">
      <c r="A57" s="39"/>
      <c r="B57" s="19">
        <v>8</v>
      </c>
      <c r="C57" s="9">
        <v>47.65</v>
      </c>
      <c r="D57" s="7">
        <v>1.881</v>
      </c>
      <c r="E57" s="9">
        <v>7.21</v>
      </c>
      <c r="F57" s="7">
        <v>0.31</v>
      </c>
      <c r="G57" s="44">
        <v>65.7</v>
      </c>
      <c r="H57" s="8">
        <v>2.32</v>
      </c>
      <c r="I57" s="91"/>
    </row>
    <row r="58" spans="1:9" ht="12.75">
      <c r="A58" s="39"/>
      <c r="B58" s="19">
        <v>8</v>
      </c>
      <c r="C58" s="9">
        <v>47.4</v>
      </c>
      <c r="D58" s="7">
        <v>1.865</v>
      </c>
      <c r="E58" s="9">
        <v>7.92</v>
      </c>
      <c r="F58" s="7">
        <v>0.319</v>
      </c>
      <c r="G58" s="44"/>
      <c r="H58" s="8"/>
      <c r="I58" s="15"/>
    </row>
    <row r="59" spans="1:9" ht="12.75">
      <c r="A59" s="39"/>
      <c r="B59" s="19">
        <v>8</v>
      </c>
      <c r="C59" s="9"/>
      <c r="D59" s="7"/>
      <c r="E59" s="9">
        <v>7.84</v>
      </c>
      <c r="F59" s="7">
        <v>0.321</v>
      </c>
      <c r="G59" s="44"/>
      <c r="H59" s="8"/>
      <c r="I59" s="15"/>
    </row>
    <row r="60" spans="1:9" ht="12.75">
      <c r="A60" s="39"/>
      <c r="B60" s="19">
        <v>8</v>
      </c>
      <c r="C60" s="9"/>
      <c r="D60" s="7"/>
      <c r="E60" s="9">
        <v>7.65</v>
      </c>
      <c r="F60" s="7">
        <v>0.32</v>
      </c>
      <c r="G60" s="44"/>
      <c r="H60" s="8"/>
      <c r="I60" s="15"/>
    </row>
    <row r="61" spans="1:9" ht="12.75">
      <c r="A61" s="39"/>
      <c r="B61" s="19">
        <v>8</v>
      </c>
      <c r="C61" s="9"/>
      <c r="D61" s="7"/>
      <c r="E61" s="9">
        <v>7.97</v>
      </c>
      <c r="F61" s="7">
        <v>0.318</v>
      </c>
      <c r="G61" s="44"/>
      <c r="H61" s="8"/>
      <c r="I61" s="15"/>
    </row>
    <row r="62" spans="1:9" ht="12.75">
      <c r="A62" s="39"/>
      <c r="B62" s="19">
        <v>8</v>
      </c>
      <c r="C62" s="9"/>
      <c r="D62" s="7"/>
      <c r="E62" s="9">
        <v>7.93</v>
      </c>
      <c r="F62" s="7">
        <v>0.305</v>
      </c>
      <c r="G62" s="44"/>
      <c r="H62" s="8"/>
      <c r="I62" s="15"/>
    </row>
    <row r="63" spans="1:9" ht="12.75">
      <c r="A63" s="39"/>
      <c r="B63" s="19">
        <v>8</v>
      </c>
      <c r="C63" s="9"/>
      <c r="D63" s="7"/>
      <c r="E63" s="9">
        <v>7.82</v>
      </c>
      <c r="F63" s="7">
        <v>0.324</v>
      </c>
      <c r="G63" s="44"/>
      <c r="H63" s="8"/>
      <c r="I63" s="15"/>
    </row>
    <row r="64" spans="1:9" ht="12.75">
      <c r="A64" s="39"/>
      <c r="B64" s="19">
        <v>8</v>
      </c>
      <c r="C64" s="9"/>
      <c r="D64" s="7"/>
      <c r="E64" s="9">
        <v>7.76</v>
      </c>
      <c r="F64" s="7">
        <v>0.319</v>
      </c>
      <c r="G64" s="44"/>
      <c r="H64" s="8"/>
      <c r="I64" s="15"/>
    </row>
    <row r="65" spans="1:9" ht="12.75">
      <c r="A65" s="39"/>
      <c r="B65" s="19">
        <v>8</v>
      </c>
      <c r="C65" s="9"/>
      <c r="D65" s="7"/>
      <c r="E65" s="9">
        <v>8.06</v>
      </c>
      <c r="F65" s="7">
        <v>0.311</v>
      </c>
      <c r="G65" s="44"/>
      <c r="H65" s="8"/>
      <c r="I65" s="15"/>
    </row>
    <row r="66" spans="1:9" ht="12.75">
      <c r="A66" s="39"/>
      <c r="B66" s="19">
        <v>8</v>
      </c>
      <c r="C66" s="9"/>
      <c r="D66" s="7"/>
      <c r="E66" s="9">
        <v>7.69</v>
      </c>
      <c r="F66" s="7">
        <v>0.309</v>
      </c>
      <c r="G66" s="44"/>
      <c r="H66" s="8"/>
      <c r="I66" s="15"/>
    </row>
    <row r="67" spans="1:9" ht="13.5" thickBot="1">
      <c r="A67" s="49"/>
      <c r="B67" s="36">
        <v>8</v>
      </c>
      <c r="C67" s="11"/>
      <c r="D67" s="47"/>
      <c r="E67" s="11">
        <v>8.08</v>
      </c>
      <c r="F67" s="47">
        <v>0.321</v>
      </c>
      <c r="G67" s="45"/>
      <c r="H67" s="12"/>
      <c r="I67" s="15"/>
    </row>
    <row r="68" spans="1:9" ht="12.75">
      <c r="A68" s="57"/>
      <c r="B68" s="59">
        <v>9</v>
      </c>
      <c r="C68" s="60">
        <v>47.2</v>
      </c>
      <c r="D68" s="61">
        <v>1.844</v>
      </c>
      <c r="E68" s="60">
        <v>7.6</v>
      </c>
      <c r="F68" s="61">
        <v>0.311</v>
      </c>
      <c r="G68" s="62">
        <v>65.1</v>
      </c>
      <c r="H68" s="63">
        <v>2.29</v>
      </c>
      <c r="I68" s="15"/>
    </row>
    <row r="69" spans="1:9" ht="12.75">
      <c r="A69" s="39"/>
      <c r="B69" s="32">
        <v>9</v>
      </c>
      <c r="C69" s="9">
        <v>47.13</v>
      </c>
      <c r="D69" s="7">
        <v>1.849</v>
      </c>
      <c r="E69" s="9">
        <v>7.85</v>
      </c>
      <c r="F69" s="7">
        <v>0.323</v>
      </c>
      <c r="G69" s="44">
        <v>65</v>
      </c>
      <c r="H69" s="8">
        <v>2.29</v>
      </c>
      <c r="I69" s="15"/>
    </row>
    <row r="70" spans="1:9" ht="12.75">
      <c r="A70" s="39"/>
      <c r="B70" s="32">
        <v>9</v>
      </c>
      <c r="C70" s="9">
        <v>47.31</v>
      </c>
      <c r="D70" s="7">
        <v>1.848</v>
      </c>
      <c r="E70" s="9">
        <v>7.62</v>
      </c>
      <c r="F70" s="7">
        <v>0.322</v>
      </c>
      <c r="G70" s="44">
        <v>65</v>
      </c>
      <c r="H70" s="8">
        <v>2.29</v>
      </c>
      <c r="I70" s="15"/>
    </row>
    <row r="71" spans="1:9" ht="12.75">
      <c r="A71" s="39"/>
      <c r="B71" s="32">
        <v>9</v>
      </c>
      <c r="C71" s="9">
        <v>47.31</v>
      </c>
      <c r="D71" s="7">
        <v>1.846</v>
      </c>
      <c r="E71" s="9">
        <v>7.73</v>
      </c>
      <c r="F71" s="7">
        <v>0.305</v>
      </c>
      <c r="G71" s="44">
        <v>65</v>
      </c>
      <c r="H71" s="8">
        <v>2.29</v>
      </c>
      <c r="I71" s="15"/>
    </row>
    <row r="72" spans="1:9" ht="12.75">
      <c r="A72" s="39"/>
      <c r="B72" s="32">
        <v>9</v>
      </c>
      <c r="C72" s="9">
        <v>47.45</v>
      </c>
      <c r="D72" s="7">
        <v>1.853</v>
      </c>
      <c r="E72" s="9">
        <v>7.94</v>
      </c>
      <c r="F72" s="7">
        <v>0.314</v>
      </c>
      <c r="G72" s="44">
        <v>65</v>
      </c>
      <c r="H72" s="8">
        <v>2.29</v>
      </c>
      <c r="I72" s="15"/>
    </row>
    <row r="73" spans="1:9" ht="13.5" thickBot="1">
      <c r="A73" s="39"/>
      <c r="B73" s="41">
        <v>9</v>
      </c>
      <c r="C73" s="11">
        <v>47.19</v>
      </c>
      <c r="D73" s="47">
        <v>1.844</v>
      </c>
      <c r="E73" s="11">
        <v>7.63</v>
      </c>
      <c r="F73" s="47">
        <v>0.308</v>
      </c>
      <c r="G73" s="45">
        <v>65.1</v>
      </c>
      <c r="H73" s="12">
        <v>2.29</v>
      </c>
      <c r="I73" s="15"/>
    </row>
    <row r="74" spans="1:12" ht="12.75" customHeight="1">
      <c r="A74" s="175" t="s">
        <v>80</v>
      </c>
      <c r="B74" s="150">
        <v>10</v>
      </c>
      <c r="C74" s="33">
        <v>46.89</v>
      </c>
      <c r="D74" s="46">
        <v>1.853</v>
      </c>
      <c r="E74" s="149">
        <v>9.71</v>
      </c>
      <c r="F74" s="46">
        <v>0.298</v>
      </c>
      <c r="G74" s="129">
        <v>44.6</v>
      </c>
      <c r="H74" s="130">
        <v>1.57</v>
      </c>
      <c r="I74" s="128"/>
      <c r="J74" s="137" t="s">
        <v>72</v>
      </c>
      <c r="K74" s="138">
        <f>COUNT(E$26:E$31,E$38:E$104)</f>
        <v>48</v>
      </c>
      <c r="L74" s="139"/>
    </row>
    <row r="75" spans="1:12" ht="12.75">
      <c r="A75" s="176"/>
      <c r="B75" s="150">
        <v>10</v>
      </c>
      <c r="C75" s="9">
        <v>47.68</v>
      </c>
      <c r="D75" s="7">
        <v>1.878</v>
      </c>
      <c r="E75" s="9">
        <v>8</v>
      </c>
      <c r="F75" s="7">
        <v>0.29</v>
      </c>
      <c r="G75" s="131">
        <v>44.6</v>
      </c>
      <c r="H75" s="132">
        <v>1.57</v>
      </c>
      <c r="I75" s="128"/>
      <c r="J75" s="140" t="s">
        <v>43</v>
      </c>
      <c r="K75" s="141">
        <f>AVERAGE($E$26:$E$31,$E$38:$E$104)</f>
        <v>7.984583333333333</v>
      </c>
      <c r="L75" s="142" t="s">
        <v>47</v>
      </c>
    </row>
    <row r="76" spans="1:12" ht="13.5" thickBot="1">
      <c r="A76" s="177"/>
      <c r="B76" s="150">
        <v>10</v>
      </c>
      <c r="C76" s="9">
        <v>46.91</v>
      </c>
      <c r="D76" s="7">
        <v>1.847</v>
      </c>
      <c r="E76" s="9">
        <v>7.8</v>
      </c>
      <c r="F76" s="7">
        <v>0.306</v>
      </c>
      <c r="G76" s="131">
        <v>44.6</v>
      </c>
      <c r="H76" s="132">
        <v>1.57</v>
      </c>
      <c r="I76" s="128"/>
      <c r="J76" s="140" t="s">
        <v>42</v>
      </c>
      <c r="K76" s="141">
        <f>STDEV(E$26:E$31,E$38:E$104)</f>
        <v>0.35212400096664326</v>
      </c>
      <c r="L76" s="142" t="s">
        <v>47</v>
      </c>
    </row>
    <row r="77" spans="1:12" ht="13.5" thickBot="1">
      <c r="A77" s="152"/>
      <c r="B77" s="40">
        <v>10</v>
      </c>
      <c r="C77" s="9">
        <v>47.14</v>
      </c>
      <c r="D77" s="7">
        <v>1.852</v>
      </c>
      <c r="E77" s="9">
        <v>7.84</v>
      </c>
      <c r="F77" s="7">
        <v>0.308</v>
      </c>
      <c r="G77" s="131">
        <v>44.6</v>
      </c>
      <c r="H77" s="132">
        <v>1.57</v>
      </c>
      <c r="I77" s="128"/>
      <c r="J77" s="143" t="s">
        <v>73</v>
      </c>
      <c r="K77" s="144">
        <f>1-1/(2*K74)</f>
        <v>0.9895833333333334</v>
      </c>
      <c r="L77" s="142"/>
    </row>
    <row r="78" spans="1:12" ht="12.75">
      <c r="A78" s="178" t="s">
        <v>81</v>
      </c>
      <c r="B78" s="150">
        <v>10</v>
      </c>
      <c r="C78" s="9">
        <v>47.73</v>
      </c>
      <c r="D78" s="7">
        <v>1.877</v>
      </c>
      <c r="E78" s="9">
        <v>8.22</v>
      </c>
      <c r="F78" s="7">
        <v>0.313</v>
      </c>
      <c r="G78" s="131">
        <v>44.6</v>
      </c>
      <c r="H78" s="132">
        <v>1.57</v>
      </c>
      <c r="I78" s="128"/>
      <c r="J78" s="140" t="s">
        <v>44</v>
      </c>
      <c r="K78" s="145">
        <v>2.56</v>
      </c>
      <c r="L78" s="142"/>
    </row>
    <row r="79" spans="1:12" ht="13.5" thickBot="1">
      <c r="A79" s="179"/>
      <c r="B79" s="151">
        <v>10</v>
      </c>
      <c r="C79" s="11">
        <v>47.11</v>
      </c>
      <c r="D79" s="47">
        <v>1.853</v>
      </c>
      <c r="E79" s="11">
        <v>8.03</v>
      </c>
      <c r="F79" s="47">
        <v>0.311</v>
      </c>
      <c r="G79" s="133">
        <v>44.6</v>
      </c>
      <c r="H79" s="134">
        <v>1.57</v>
      </c>
      <c r="I79" s="128"/>
      <c r="J79" s="146" t="s">
        <v>45</v>
      </c>
      <c r="K79" s="141">
        <f>K75</f>
        <v>7.984583333333333</v>
      </c>
      <c r="L79" s="147" t="str">
        <f>"±"&amp;" "&amp;TEXT($K$78,"0.00")</f>
        <v>± 2.56</v>
      </c>
    </row>
    <row r="80" spans="1:12" ht="13.5" thickBot="1">
      <c r="A80" s="180"/>
      <c r="B80" s="150">
        <v>11</v>
      </c>
      <c r="C80" s="33">
        <v>47.04</v>
      </c>
      <c r="D80" s="46">
        <v>1.858</v>
      </c>
      <c r="E80" s="33"/>
      <c r="F80" s="46">
        <v>0.307</v>
      </c>
      <c r="G80" s="43">
        <v>63.2</v>
      </c>
      <c r="H80" s="35">
        <v>2.22</v>
      </c>
      <c r="I80" s="15"/>
      <c r="J80" s="140" t="s">
        <v>74</v>
      </c>
      <c r="K80" s="141">
        <f>$K$75-$K$76*$K$78</f>
        <v>7.083145890858726</v>
      </c>
      <c r="L80" s="147" t="str">
        <f>"to"&amp;"  "&amp;TEXT($K$75+$K$76*$K$78,"0.00")</f>
        <v>to  8.89</v>
      </c>
    </row>
    <row r="81" spans="1:13" ht="12.75">
      <c r="A81" s="39"/>
      <c r="B81" s="19">
        <v>11</v>
      </c>
      <c r="C81" s="9">
        <v>46.95</v>
      </c>
      <c r="D81" s="7">
        <v>1.851</v>
      </c>
      <c r="E81" s="9"/>
      <c r="F81" s="7">
        <v>0.323</v>
      </c>
      <c r="G81" s="44">
        <v>63.1</v>
      </c>
      <c r="H81" s="8">
        <v>2.22</v>
      </c>
      <c r="I81" s="15"/>
      <c r="J81" s="148"/>
      <c r="K81" s="145"/>
      <c r="L81" s="142"/>
      <c r="M81" s="78"/>
    </row>
    <row r="82" spans="1:13" ht="12.75">
      <c r="A82" s="39"/>
      <c r="B82" s="19">
        <v>11</v>
      </c>
      <c r="C82" s="9">
        <v>46.96</v>
      </c>
      <c r="D82" s="7">
        <v>1.852</v>
      </c>
      <c r="E82" s="9"/>
      <c r="F82" s="7">
        <v>0.314</v>
      </c>
      <c r="G82" s="44">
        <v>63.1</v>
      </c>
      <c r="H82" s="8">
        <v>2.22</v>
      </c>
      <c r="I82" s="15"/>
      <c r="J82" s="198" t="s">
        <v>46</v>
      </c>
      <c r="K82" s="199"/>
      <c r="L82" s="200"/>
      <c r="M82" s="78"/>
    </row>
    <row r="83" spans="1:12" ht="12.75">
      <c r="A83" s="39"/>
      <c r="B83" s="19">
        <v>11</v>
      </c>
      <c r="C83" s="9">
        <v>46.97</v>
      </c>
      <c r="D83" s="7">
        <v>1.85</v>
      </c>
      <c r="E83" s="9"/>
      <c r="F83" s="7">
        <v>0.3</v>
      </c>
      <c r="G83" s="44">
        <v>63.2</v>
      </c>
      <c r="H83" s="8">
        <v>2.22</v>
      </c>
      <c r="I83" s="15"/>
      <c r="J83" s="198"/>
      <c r="K83" s="199"/>
      <c r="L83" s="200"/>
    </row>
    <row r="84" spans="1:12" ht="12.75">
      <c r="A84"/>
      <c r="B84" s="19">
        <v>11</v>
      </c>
      <c r="C84" s="9">
        <v>47.06</v>
      </c>
      <c r="D84" s="7">
        <v>1.857</v>
      </c>
      <c r="E84" s="9"/>
      <c r="F84" s="7">
        <v>0.303</v>
      </c>
      <c r="G84" s="44">
        <v>63.2</v>
      </c>
      <c r="H84" s="8">
        <v>2.22</v>
      </c>
      <c r="I84" s="15"/>
      <c r="J84" s="189" t="s">
        <v>70</v>
      </c>
      <c r="K84" s="190"/>
      <c r="L84" s="191"/>
    </row>
    <row r="85" spans="1:12" ht="12.75">
      <c r="A85"/>
      <c r="B85" s="19">
        <v>11</v>
      </c>
      <c r="C85" s="9">
        <v>46.95</v>
      </c>
      <c r="D85" s="7">
        <v>1.852</v>
      </c>
      <c r="E85" s="9"/>
      <c r="F85" s="7">
        <v>0.306</v>
      </c>
      <c r="G85" s="44">
        <v>63.2</v>
      </c>
      <c r="H85" s="8">
        <v>2.22</v>
      </c>
      <c r="I85" s="15"/>
      <c r="J85" s="140" t="s">
        <v>43</v>
      </c>
      <c r="K85" s="141">
        <f>AVERAGE($E$26:$E$31,$E$38:$E$73,$E$75:$E$104)</f>
        <v>7.9478723404255325</v>
      </c>
      <c r="L85" s="142"/>
    </row>
    <row r="86" spans="1:12" ht="12.75">
      <c r="A86"/>
      <c r="B86" s="19">
        <v>11</v>
      </c>
      <c r="C86" s="9">
        <v>46.94</v>
      </c>
      <c r="D86" s="7">
        <v>1.853</v>
      </c>
      <c r="E86" s="9"/>
      <c r="F86" s="7">
        <v>0.323</v>
      </c>
      <c r="G86" s="44"/>
      <c r="H86" s="8"/>
      <c r="I86" s="15"/>
      <c r="J86" s="140" t="s">
        <v>42</v>
      </c>
      <c r="K86" s="141">
        <f>STDEV($E$26:$E$31,$E$38:$E$73,$E$75:$E$104)</f>
        <v>0.24615244631534647</v>
      </c>
      <c r="L86" s="142"/>
    </row>
    <row r="87" spans="1:12" ht="12.75">
      <c r="A87"/>
      <c r="B87" s="19">
        <v>11</v>
      </c>
      <c r="C87" s="9">
        <v>46.98</v>
      </c>
      <c r="D87" s="7">
        <v>1.85</v>
      </c>
      <c r="E87" s="9"/>
      <c r="F87" s="7">
        <v>0.316</v>
      </c>
      <c r="G87" s="44"/>
      <c r="H87" s="8"/>
      <c r="I87" s="15"/>
      <c r="J87" s="192" t="s">
        <v>71</v>
      </c>
      <c r="K87" s="193"/>
      <c r="L87" s="194"/>
    </row>
    <row r="88" spans="1:12" ht="12.75">
      <c r="A88"/>
      <c r="B88" s="19">
        <v>11</v>
      </c>
      <c r="C88" s="9">
        <v>47.01</v>
      </c>
      <c r="D88" s="7">
        <v>1.855</v>
      </c>
      <c r="E88" s="9"/>
      <c r="F88" s="7">
        <v>0.321</v>
      </c>
      <c r="G88" s="44"/>
      <c r="H88" s="8"/>
      <c r="I88" s="15"/>
      <c r="J88" s="192"/>
      <c r="K88" s="193"/>
      <c r="L88" s="194"/>
    </row>
    <row r="89" spans="1:12" ht="13.5" thickBot="1">
      <c r="A89"/>
      <c r="B89" s="19">
        <v>11</v>
      </c>
      <c r="C89" s="9">
        <v>46.95</v>
      </c>
      <c r="D89" s="7">
        <v>1.852</v>
      </c>
      <c r="E89" s="9"/>
      <c r="F89" s="7">
        <v>0.297</v>
      </c>
      <c r="G89" s="44"/>
      <c r="H89" s="8"/>
      <c r="I89" s="15"/>
      <c r="J89" s="195"/>
      <c r="K89" s="196"/>
      <c r="L89" s="197"/>
    </row>
    <row r="90" spans="1:9" ht="12.75">
      <c r="A90"/>
      <c r="B90" s="19">
        <v>11</v>
      </c>
      <c r="C90" s="9">
        <v>46.97</v>
      </c>
      <c r="D90" s="7">
        <v>1.853</v>
      </c>
      <c r="E90" s="9"/>
      <c r="F90" s="7">
        <v>0.307</v>
      </c>
      <c r="G90" s="44"/>
      <c r="H90" s="8"/>
      <c r="I90" s="15"/>
    </row>
    <row r="91" spans="1:9" ht="12.75">
      <c r="A91" s="39"/>
      <c r="B91" s="19">
        <v>11</v>
      </c>
      <c r="C91" s="9">
        <v>46.97</v>
      </c>
      <c r="D91" s="7">
        <v>1.85</v>
      </c>
      <c r="E91" s="9"/>
      <c r="F91" s="7">
        <v>0.326</v>
      </c>
      <c r="G91" s="44"/>
      <c r="H91" s="8"/>
      <c r="I91" s="15"/>
    </row>
    <row r="92" spans="1:9" ht="12.75">
      <c r="A92" s="39"/>
      <c r="B92" s="19">
        <v>11</v>
      </c>
      <c r="C92" s="9">
        <v>47.01</v>
      </c>
      <c r="D92" s="7">
        <v>1.851</v>
      </c>
      <c r="E92" s="9"/>
      <c r="F92" s="7">
        <v>0.31</v>
      </c>
      <c r="G92" s="44"/>
      <c r="H92" s="8"/>
      <c r="I92" s="15"/>
    </row>
    <row r="93" spans="1:9" ht="12.75">
      <c r="A93" s="39"/>
      <c r="B93" s="19">
        <v>11</v>
      </c>
      <c r="C93" s="9">
        <v>46.98</v>
      </c>
      <c r="D93" s="7">
        <v>1.85</v>
      </c>
      <c r="E93" s="9"/>
      <c r="F93" s="7">
        <v>0.303</v>
      </c>
      <c r="G93" s="44"/>
      <c r="H93" s="8"/>
      <c r="I93" s="15"/>
    </row>
    <row r="94" spans="1:9" ht="12.75">
      <c r="A94" s="39"/>
      <c r="B94" s="19">
        <v>11</v>
      </c>
      <c r="C94" s="9">
        <v>46.93</v>
      </c>
      <c r="D94" s="7">
        <v>1.851</v>
      </c>
      <c r="E94" s="9"/>
      <c r="F94" s="7">
        <v>0.296</v>
      </c>
      <c r="G94" s="44"/>
      <c r="H94" s="8"/>
      <c r="I94" s="15"/>
    </row>
    <row r="95" spans="1:9" ht="12.75">
      <c r="A95" s="39"/>
      <c r="B95" s="19">
        <v>11</v>
      </c>
      <c r="C95" s="9">
        <v>46.97</v>
      </c>
      <c r="D95" s="7">
        <v>1.851</v>
      </c>
      <c r="E95" s="9"/>
      <c r="F95" s="7">
        <v>0.307</v>
      </c>
      <c r="G95" s="44"/>
      <c r="H95" s="8"/>
      <c r="I95" s="15"/>
    </row>
    <row r="96" spans="1:9" ht="12.75">
      <c r="A96" s="39"/>
      <c r="B96" s="19">
        <v>11</v>
      </c>
      <c r="C96" s="9">
        <v>46.99</v>
      </c>
      <c r="D96" s="7">
        <v>1.852</v>
      </c>
      <c r="E96" s="9"/>
      <c r="F96" s="7">
        <v>0.321</v>
      </c>
      <c r="G96" s="44"/>
      <c r="H96" s="8"/>
      <c r="I96" s="15"/>
    </row>
    <row r="97" spans="1:9" ht="12.75">
      <c r="A97" s="39"/>
      <c r="B97" s="19">
        <v>11</v>
      </c>
      <c r="C97" s="9">
        <v>46.98</v>
      </c>
      <c r="D97" s="7">
        <v>1.85</v>
      </c>
      <c r="E97" s="9"/>
      <c r="F97" s="7">
        <v>0.315</v>
      </c>
      <c r="G97" s="44"/>
      <c r="H97" s="8"/>
      <c r="I97" s="15"/>
    </row>
    <row r="98" spans="1:9" ht="12.75">
      <c r="A98" s="39"/>
      <c r="B98" s="19">
        <v>11</v>
      </c>
      <c r="C98" s="9">
        <v>46.93</v>
      </c>
      <c r="D98" s="7">
        <v>1.852</v>
      </c>
      <c r="E98" s="9"/>
      <c r="F98" s="7">
        <v>0.309</v>
      </c>
      <c r="G98" s="44"/>
      <c r="H98" s="8"/>
      <c r="I98" s="15"/>
    </row>
    <row r="99" spans="1:9" ht="12.75">
      <c r="A99" s="39"/>
      <c r="B99" s="19">
        <v>11</v>
      </c>
      <c r="C99" s="9">
        <v>46.97</v>
      </c>
      <c r="D99" s="7">
        <v>1.848</v>
      </c>
      <c r="E99" s="9"/>
      <c r="F99" s="7">
        <v>0.3</v>
      </c>
      <c r="G99" s="44"/>
      <c r="H99" s="8"/>
      <c r="I99" s="15"/>
    </row>
    <row r="100" spans="1:9" ht="12.75">
      <c r="A100" s="39"/>
      <c r="B100" s="19">
        <v>11</v>
      </c>
      <c r="C100" s="9">
        <v>46.99</v>
      </c>
      <c r="D100" s="7">
        <v>1.851</v>
      </c>
      <c r="E100" s="9"/>
      <c r="F100" s="7">
        <v>0.314</v>
      </c>
      <c r="G100" s="44"/>
      <c r="H100" s="8"/>
      <c r="I100" s="15"/>
    </row>
    <row r="101" spans="1:9" ht="12.75">
      <c r="A101" s="39"/>
      <c r="B101" s="19">
        <v>11</v>
      </c>
      <c r="C101" s="9">
        <v>46.99</v>
      </c>
      <c r="D101" s="7">
        <v>1.848</v>
      </c>
      <c r="E101" s="9"/>
      <c r="F101" s="7">
        <v>0.313</v>
      </c>
      <c r="G101" s="44"/>
      <c r="H101" s="8"/>
      <c r="I101" s="15"/>
    </row>
    <row r="102" spans="1:9" ht="12.75">
      <c r="A102" s="39"/>
      <c r="B102" s="19">
        <v>11</v>
      </c>
      <c r="C102" s="9">
        <v>46.97</v>
      </c>
      <c r="D102" s="7">
        <v>1.851</v>
      </c>
      <c r="E102" s="9"/>
      <c r="F102" s="7">
        <v>0.315</v>
      </c>
      <c r="G102" s="44"/>
      <c r="H102" s="8"/>
      <c r="I102" s="15"/>
    </row>
    <row r="103" spans="1:9" ht="12.75">
      <c r="A103" s="39"/>
      <c r="B103" s="19">
        <v>11</v>
      </c>
      <c r="C103" s="9">
        <v>46.97</v>
      </c>
      <c r="D103" s="7">
        <v>1.8505</v>
      </c>
      <c r="E103" s="9"/>
      <c r="F103" s="7">
        <v>0.308</v>
      </c>
      <c r="G103" s="44"/>
      <c r="H103" s="8"/>
      <c r="I103" s="15"/>
    </row>
    <row r="104" spans="1:9" ht="13.5" thickBot="1">
      <c r="A104" s="49"/>
      <c r="B104" s="36">
        <v>11</v>
      </c>
      <c r="C104" s="11"/>
      <c r="D104" s="47"/>
      <c r="E104" s="11"/>
      <c r="F104" s="47">
        <v>0.304</v>
      </c>
      <c r="G104" s="45"/>
      <c r="H104" s="12"/>
      <c r="I104" s="15"/>
    </row>
    <row r="105" ht="12.75">
      <c r="A105" s="64"/>
    </row>
    <row r="106" ht="12.75">
      <c r="A106" s="56"/>
    </row>
    <row r="107" ht="12.75">
      <c r="A107" s="56"/>
    </row>
    <row r="108" ht="12.75">
      <c r="A108" s="56"/>
    </row>
    <row r="109" ht="12.75">
      <c r="A109" s="56"/>
    </row>
    <row r="110" ht="12.75">
      <c r="A110" s="56"/>
    </row>
    <row r="111" ht="20.25" customHeight="1">
      <c r="A111" s="56"/>
    </row>
    <row r="112" ht="23.25" customHeight="1">
      <c r="A112" s="56"/>
    </row>
    <row r="113" ht="20.25" customHeight="1">
      <c r="A113" s="56"/>
    </row>
    <row r="114" ht="12.75">
      <c r="A114" s="56"/>
    </row>
    <row r="115" ht="12.75">
      <c r="A115" s="56"/>
    </row>
    <row r="116" ht="12.75">
      <c r="A116" s="56"/>
    </row>
    <row r="117" ht="12.75">
      <c r="A117" s="56"/>
    </row>
    <row r="118" ht="12.75">
      <c r="A118" s="56"/>
    </row>
    <row r="119" ht="12.75">
      <c r="A119" s="56"/>
    </row>
    <row r="120" ht="12.75">
      <c r="A120" s="56"/>
    </row>
    <row r="121" ht="12.75">
      <c r="A121" s="56"/>
    </row>
    <row r="122" ht="12.75">
      <c r="A122" s="56"/>
    </row>
    <row r="123" ht="12.75">
      <c r="A123" s="56"/>
    </row>
    <row r="124" ht="12.75">
      <c r="A124" s="56"/>
    </row>
    <row r="125" ht="12.75">
      <c r="A125" s="56"/>
    </row>
    <row r="126" ht="12.75">
      <c r="A126" s="56"/>
    </row>
    <row r="127" ht="12.75">
      <c r="A127" s="56"/>
    </row>
    <row r="128" ht="12.75">
      <c r="A128" s="56"/>
    </row>
    <row r="129" ht="12.75">
      <c r="A129" s="56"/>
    </row>
    <row r="130" ht="12.75">
      <c r="A130" s="56"/>
    </row>
    <row r="131" ht="12.75">
      <c r="A131" s="56"/>
    </row>
    <row r="132" ht="12.75">
      <c r="A132" s="56"/>
    </row>
    <row r="133" ht="12.75">
      <c r="A133" s="56"/>
    </row>
    <row r="134" ht="12.75">
      <c r="A134" s="56"/>
    </row>
    <row r="135" ht="12.75">
      <c r="A135" s="56"/>
    </row>
  </sheetData>
  <mergeCells count="15">
    <mergeCell ref="A32:A35"/>
    <mergeCell ref="A38:A43"/>
    <mergeCell ref="A50:A55"/>
    <mergeCell ref="J84:L84"/>
    <mergeCell ref="J87:L89"/>
    <mergeCell ref="J82:L83"/>
    <mergeCell ref="A1:M1"/>
    <mergeCell ref="A74:A76"/>
    <mergeCell ref="A78:A80"/>
    <mergeCell ref="K24:K33"/>
    <mergeCell ref="L24:L33"/>
    <mergeCell ref="C24:D24"/>
    <mergeCell ref="E24:F24"/>
    <mergeCell ref="G24:H24"/>
    <mergeCell ref="A24:A25"/>
  </mergeCells>
  <printOptions/>
  <pageMargins left="0.75" right="0.75" top="1" bottom="1" header="0.5" footer="0.5"/>
  <pageSetup fitToHeight="3" fitToWidth="1" horizontalDpi="300" verticalDpi="300" orientation="landscape" scale="65" r:id="rId5"/>
  <rowBreaks count="1" manualBreakCount="1">
    <brk id="67" max="255" man="1"/>
  </rowBreaks>
  <drawing r:id="rId4"/>
  <legacyDrawing r:id="rId3"/>
  <oleObjects>
    <oleObject progId="Equation.3" shapeId="37460226" r:id="rId1"/>
    <oleObject progId="Equation.3" shapeId="3746738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Wyoming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 Nydahl</dc:creator>
  <cp:keywords/>
  <dc:description/>
  <cp:lastModifiedBy>Scott Morton</cp:lastModifiedBy>
  <cp:lastPrinted>2002-09-06T12:46:56Z</cp:lastPrinted>
  <dcterms:created xsi:type="dcterms:W3CDTF">1999-08-31T05:00:36Z</dcterms:created>
  <dcterms:modified xsi:type="dcterms:W3CDTF">2003-01-31T16:31:03Z</dcterms:modified>
  <cp:category/>
  <cp:version/>
  <cp:contentType/>
  <cp:contentStatus/>
</cp:coreProperties>
</file>