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aveExternalLinkValues="0" codeName="ThisWorkbook" defaultThemeVersion="124226"/>
  <bookViews>
    <workbookView xWindow="11472" yWindow="-12" windowWidth="12540" windowHeight="14496"/>
  </bookViews>
  <sheets>
    <sheet name="Fall 2010" sheetId="1" r:id="rId1"/>
    <sheet name="Noteview Macro" sheetId="17" state="veryHidden" r:id="rId2"/>
  </sheets>
  <definedNames>
    <definedName name="HTML_CodePage" hidden="1">1252</definedName>
    <definedName name="HTML_Control" hidden="1">{"'Sheet2'!$A$1:$M$465"}</definedName>
    <definedName name="HTML_Description" hidden="1">""</definedName>
    <definedName name="HTML_Email" hidden="1">"ssavor@uwyo.edu"</definedName>
    <definedName name="HTML_Header" hidden="1">""</definedName>
    <definedName name="HTML_LastUpdate" hidden="1">"2/4/00"</definedName>
    <definedName name="HTML_LineAfter" hidden="1">FALSE</definedName>
    <definedName name="HTML_LineBefore" hidden="1">FALSE</definedName>
    <definedName name="HTML_Name" hidden="1">"Sue Koller"</definedName>
    <definedName name="HTML_OBDlg2" hidden="1">TRUE</definedName>
    <definedName name="HTML_OBDlg4" hidden="1">TRUE</definedName>
    <definedName name="HTML_OS" hidden="1">0</definedName>
    <definedName name="HTML_PathFile" hidden="1">"C:\sean\web\Enrollment\fall99es.htm"</definedName>
    <definedName name="HTML_Title" hidden="1">"University of Wyoming - Fall '99 End of Semester Enrollment Summary"</definedName>
    <definedName name="_xlnm.Print_Area" localSheetId="0">'Fall 2010'!$A$1:$L$571</definedName>
    <definedName name="_xlnm.Print_Titles" localSheetId="0">'Fall 2010'!$1:$8</definedName>
  </definedNames>
  <calcPr calcId="125725"/>
</workbook>
</file>

<file path=xl/calcChain.xml><?xml version="1.0" encoding="utf-8"?>
<calcChain xmlns="http://schemas.openxmlformats.org/spreadsheetml/2006/main">
  <c r="K488" i="1"/>
  <c r="H487"/>
  <c r="H488"/>
  <c r="F488"/>
  <c r="F487"/>
  <c r="K133"/>
  <c r="J133"/>
  <c r="K128"/>
  <c r="J128"/>
  <c r="K123"/>
  <c r="J123"/>
  <c r="K462"/>
  <c r="H462"/>
  <c r="H461"/>
  <c r="F462"/>
  <c r="F461"/>
  <c r="J502"/>
  <c r="K516"/>
  <c r="H515"/>
  <c r="H516"/>
  <c r="F516"/>
  <c r="F515"/>
  <c r="I554"/>
  <c r="I410"/>
  <c r="L410" s="1"/>
  <c r="I409"/>
  <c r="I404"/>
  <c r="I175"/>
  <c r="I166"/>
  <c r="I165"/>
  <c r="L141"/>
  <c r="I41"/>
  <c r="F458"/>
  <c r="G497"/>
  <c r="I488" l="1"/>
  <c r="I343"/>
  <c r="I285"/>
  <c r="I155"/>
  <c r="I154"/>
  <c r="F538" l="1"/>
  <c r="J411"/>
  <c r="F388"/>
  <c r="F378"/>
  <c r="I299"/>
  <c r="K401"/>
  <c r="I126"/>
  <c r="I127"/>
  <c r="I425"/>
  <c r="I426"/>
  <c r="J60"/>
  <c r="K60"/>
  <c r="K196" l="1"/>
  <c r="J196"/>
  <c r="H196"/>
  <c r="G196"/>
  <c r="F196"/>
  <c r="I195"/>
  <c r="L195" s="1"/>
  <c r="I194"/>
  <c r="I189"/>
  <c r="K191"/>
  <c r="J191"/>
  <c r="H191"/>
  <c r="G191"/>
  <c r="F191"/>
  <c r="I190"/>
  <c r="L190" s="1"/>
  <c r="K186"/>
  <c r="K198" s="1"/>
  <c r="J186"/>
  <c r="H186"/>
  <c r="H198" s="1"/>
  <c r="G186"/>
  <c r="F186"/>
  <c r="F198" s="1"/>
  <c r="I185"/>
  <c r="I184"/>
  <c r="H133"/>
  <c r="G133"/>
  <c r="F133"/>
  <c r="H128"/>
  <c r="G128"/>
  <c r="F128"/>
  <c r="L127"/>
  <c r="I128"/>
  <c r="H123"/>
  <c r="G123"/>
  <c r="F123"/>
  <c r="I122"/>
  <c r="L122" s="1"/>
  <c r="I121"/>
  <c r="L132" l="1"/>
  <c r="I191"/>
  <c r="I123"/>
  <c r="G198"/>
  <c r="J198"/>
  <c r="I196"/>
  <c r="L194"/>
  <c r="L196" s="1"/>
  <c r="L184"/>
  <c r="L185"/>
  <c r="I186"/>
  <c r="I198" s="1"/>
  <c r="L189"/>
  <c r="L191" s="1"/>
  <c r="I131"/>
  <c r="I132"/>
  <c r="L121"/>
  <c r="L126"/>
  <c r="L128" s="1"/>
  <c r="G146"/>
  <c r="J92"/>
  <c r="J87"/>
  <c r="J82"/>
  <c r="H72"/>
  <c r="I482"/>
  <c r="I483"/>
  <c r="I25"/>
  <c r="I26"/>
  <c r="I14"/>
  <c r="I15"/>
  <c r="L186" l="1"/>
  <c r="L198" s="1"/>
  <c r="I133"/>
  <c r="L123"/>
  <c r="L131"/>
  <c r="K393"/>
  <c r="J393"/>
  <c r="H393"/>
  <c r="G393"/>
  <c r="J177"/>
  <c r="K177"/>
  <c r="H177"/>
  <c r="G177"/>
  <c r="L133" l="1"/>
  <c r="J29"/>
  <c r="H82"/>
  <c r="I69"/>
  <c r="I542"/>
  <c r="L542" s="1"/>
  <c r="I541"/>
  <c r="L541" s="1"/>
  <c r="I537"/>
  <c r="L537" s="1"/>
  <c r="I536"/>
  <c r="L536" s="1"/>
  <c r="K543"/>
  <c r="J543"/>
  <c r="H543"/>
  <c r="G543"/>
  <c r="F543"/>
  <c r="K538"/>
  <c r="J538"/>
  <c r="H538"/>
  <c r="H545" s="1"/>
  <c r="G538"/>
  <c r="F545"/>
  <c r="G545" l="1"/>
  <c r="J545"/>
  <c r="I538"/>
  <c r="I543"/>
  <c r="K545"/>
  <c r="L543"/>
  <c r="L538"/>
  <c r="L545" l="1"/>
  <c r="I545"/>
  <c r="K282"/>
  <c r="J282"/>
  <c r="H282"/>
  <c r="G282"/>
  <c r="F282"/>
  <c r="I281"/>
  <c r="L281" s="1"/>
  <c r="I280"/>
  <c r="L280" s="1"/>
  <c r="I279"/>
  <c r="K225"/>
  <c r="J225"/>
  <c r="H225"/>
  <c r="G225"/>
  <c r="F225"/>
  <c r="I224"/>
  <c r="L224" s="1"/>
  <c r="I223"/>
  <c r="K22"/>
  <c r="I282" l="1"/>
  <c r="I225"/>
  <c r="L279"/>
  <c r="L282" s="1"/>
  <c r="L223"/>
  <c r="L225" s="1"/>
  <c r="K432"/>
  <c r="J94"/>
  <c r="K38"/>
  <c r="G38"/>
  <c r="H38"/>
  <c r="J38"/>
  <c r="I367"/>
  <c r="I36"/>
  <c r="I37"/>
  <c r="L36"/>
  <c r="L37"/>
  <c r="F38"/>
  <c r="I456"/>
  <c r="G373"/>
  <c r="I43"/>
  <c r="L43" s="1"/>
  <c r="I10"/>
  <c r="L10" s="1"/>
  <c r="I16"/>
  <c r="I19"/>
  <c r="L19" s="1"/>
  <c r="I20"/>
  <c r="I21"/>
  <c r="L21" s="1"/>
  <c r="I27"/>
  <c r="I34"/>
  <c r="L34" s="1"/>
  <c r="I35"/>
  <c r="I42"/>
  <c r="L42" s="1"/>
  <c r="I44"/>
  <c r="I57"/>
  <c r="I58"/>
  <c r="I59"/>
  <c r="L59" s="1"/>
  <c r="I63"/>
  <c r="I64"/>
  <c r="L64" s="1"/>
  <c r="I65"/>
  <c r="I70"/>
  <c r="I71"/>
  <c r="I80"/>
  <c r="I81"/>
  <c r="I85"/>
  <c r="I86"/>
  <c r="I87"/>
  <c r="I90"/>
  <c r="L90" s="1"/>
  <c r="I91"/>
  <c r="I100"/>
  <c r="I101"/>
  <c r="L101" s="1"/>
  <c r="I105"/>
  <c r="I106"/>
  <c r="I107" s="1"/>
  <c r="I110"/>
  <c r="L110" s="1"/>
  <c r="I111"/>
  <c r="I112"/>
  <c r="I139"/>
  <c r="I140"/>
  <c r="I144"/>
  <c r="L144" s="1"/>
  <c r="I145"/>
  <c r="I149"/>
  <c r="L149" s="1"/>
  <c r="I150"/>
  <c r="I151"/>
  <c r="I160"/>
  <c r="L160" s="1"/>
  <c r="I161"/>
  <c r="L161" s="1"/>
  <c r="L165"/>
  <c r="I170"/>
  <c r="L170" s="1"/>
  <c r="I171"/>
  <c r="L171" s="1"/>
  <c r="L175"/>
  <c r="I176"/>
  <c r="I218"/>
  <c r="L218" s="1"/>
  <c r="I219"/>
  <c r="L219" s="1"/>
  <c r="I203"/>
  <c r="L203" s="1"/>
  <c r="I204"/>
  <c r="I208"/>
  <c r="L208" s="1"/>
  <c r="I209"/>
  <c r="L209" s="1"/>
  <c r="I213"/>
  <c r="I214"/>
  <c r="I233"/>
  <c r="L233" s="1"/>
  <c r="I234"/>
  <c r="L234" s="1"/>
  <c r="I228"/>
  <c r="I229"/>
  <c r="I238"/>
  <c r="L238" s="1"/>
  <c r="I239"/>
  <c r="L239" s="1"/>
  <c r="I243"/>
  <c r="I244"/>
  <c r="I273"/>
  <c r="I274"/>
  <c r="I275"/>
  <c r="I252"/>
  <c r="L252" s="1"/>
  <c r="I253"/>
  <c r="L253" s="1"/>
  <c r="I254"/>
  <c r="L254" s="1"/>
  <c r="I258"/>
  <c r="I259"/>
  <c r="L259" s="1"/>
  <c r="I260"/>
  <c r="L260" s="1"/>
  <c r="I264"/>
  <c r="L264" s="1"/>
  <c r="I265"/>
  <c r="I266"/>
  <c r="I291"/>
  <c r="L291" s="1"/>
  <c r="I292"/>
  <c r="L292" s="1"/>
  <c r="I293"/>
  <c r="L293" s="1"/>
  <c r="L285"/>
  <c r="I286"/>
  <c r="I287"/>
  <c r="I297"/>
  <c r="L297" s="1"/>
  <c r="I298"/>
  <c r="L298" s="1"/>
  <c r="I303"/>
  <c r="I304"/>
  <c r="I305"/>
  <c r="I315"/>
  <c r="I316"/>
  <c r="L316" s="1"/>
  <c r="I317"/>
  <c r="I321"/>
  <c r="L321" s="1"/>
  <c r="I322"/>
  <c r="I326"/>
  <c r="L326" s="1"/>
  <c r="L328" s="1"/>
  <c r="I327"/>
  <c r="I337"/>
  <c r="L337" s="1"/>
  <c r="I338"/>
  <c r="I339"/>
  <c r="L339" s="1"/>
  <c r="I344"/>
  <c r="I348"/>
  <c r="I349"/>
  <c r="I361"/>
  <c r="L361" s="1"/>
  <c r="I362"/>
  <c r="I366"/>
  <c r="I371"/>
  <c r="L371" s="1"/>
  <c r="I372"/>
  <c r="I376"/>
  <c r="L376" s="1"/>
  <c r="I377"/>
  <c r="L377" s="1"/>
  <c r="I381"/>
  <c r="L381" s="1"/>
  <c r="I382"/>
  <c r="I386"/>
  <c r="I387"/>
  <c r="I399"/>
  <c r="L399" s="1"/>
  <c r="I400"/>
  <c r="L400" s="1"/>
  <c r="L404"/>
  <c r="I405"/>
  <c r="L405" s="1"/>
  <c r="I415"/>
  <c r="L415" s="1"/>
  <c r="I416"/>
  <c r="I420"/>
  <c r="L420" s="1"/>
  <c r="I421"/>
  <c r="I440"/>
  <c r="I441"/>
  <c r="I445"/>
  <c r="I446"/>
  <c r="I457"/>
  <c r="I458" s="1"/>
  <c r="I469"/>
  <c r="L469" s="1"/>
  <c r="I470"/>
  <c r="I474"/>
  <c r="L474" s="1"/>
  <c r="I475"/>
  <c r="I484"/>
  <c r="I495"/>
  <c r="L495" s="1"/>
  <c r="I496"/>
  <c r="L496" s="1"/>
  <c r="L488"/>
  <c r="I487"/>
  <c r="I462"/>
  <c r="L462" s="1"/>
  <c r="I461"/>
  <c r="K463"/>
  <c r="J463"/>
  <c r="H463"/>
  <c r="G463"/>
  <c r="F463"/>
  <c r="F465" s="1"/>
  <c r="K458"/>
  <c r="J458"/>
  <c r="H458"/>
  <c r="G458"/>
  <c r="K113"/>
  <c r="J113"/>
  <c r="H113"/>
  <c r="G113"/>
  <c r="F113"/>
  <c r="L112"/>
  <c r="K318"/>
  <c r="J318"/>
  <c r="H318"/>
  <c r="G318"/>
  <c r="F318"/>
  <c r="L317"/>
  <c r="K340"/>
  <c r="J340"/>
  <c r="H340"/>
  <c r="G340"/>
  <c r="F340"/>
  <c r="L305"/>
  <c r="L299"/>
  <c r="L287"/>
  <c r="L265"/>
  <c r="L275"/>
  <c r="I555"/>
  <c r="L555" s="1"/>
  <c r="L554"/>
  <c r="I549"/>
  <c r="L549" s="1"/>
  <c r="I550"/>
  <c r="L550" s="1"/>
  <c r="I529"/>
  <c r="L529" s="1"/>
  <c r="I528"/>
  <c r="L528" s="1"/>
  <c r="I521"/>
  <c r="L521" s="1"/>
  <c r="I520"/>
  <c r="L520" s="1"/>
  <c r="I516"/>
  <c r="L516" s="1"/>
  <c r="I515"/>
  <c r="L515" s="1"/>
  <c r="I511"/>
  <c r="L511" s="1"/>
  <c r="I510"/>
  <c r="L510" s="1"/>
  <c r="I501"/>
  <c r="L501" s="1"/>
  <c r="I500"/>
  <c r="L500" s="1"/>
  <c r="L483"/>
  <c r="L482"/>
  <c r="L475"/>
  <c r="L446"/>
  <c r="L445"/>
  <c r="L441"/>
  <c r="L440"/>
  <c r="L426"/>
  <c r="L425"/>
  <c r="L416"/>
  <c r="L387"/>
  <c r="L386"/>
  <c r="L382"/>
  <c r="L372"/>
  <c r="L367"/>
  <c r="L366"/>
  <c r="L348"/>
  <c r="L344"/>
  <c r="L343"/>
  <c r="L338"/>
  <c r="L327"/>
  <c r="L322"/>
  <c r="L315"/>
  <c r="L304"/>
  <c r="L303"/>
  <c r="L286"/>
  <c r="L266"/>
  <c r="L258"/>
  <c r="L274"/>
  <c r="L273"/>
  <c r="L244"/>
  <c r="L243"/>
  <c r="L229"/>
  <c r="L228"/>
  <c r="L213"/>
  <c r="L204"/>
  <c r="L176"/>
  <c r="L166"/>
  <c r="L150"/>
  <c r="L145"/>
  <c r="L111"/>
  <c r="L105"/>
  <c r="L100"/>
  <c r="L86"/>
  <c r="L85"/>
  <c r="L81"/>
  <c r="L80"/>
  <c r="L71"/>
  <c r="L70"/>
  <c r="L69"/>
  <c r="L65"/>
  <c r="L63"/>
  <c r="L58"/>
  <c r="L57"/>
  <c r="L44"/>
  <c r="L41"/>
  <c r="G60"/>
  <c r="K29"/>
  <c r="L35"/>
  <c r="L26"/>
  <c r="L25"/>
  <c r="L20"/>
  <c r="L15"/>
  <c r="L14"/>
  <c r="F16"/>
  <c r="G16"/>
  <c r="H16"/>
  <c r="J16"/>
  <c r="K16"/>
  <c r="F22"/>
  <c r="G22"/>
  <c r="H22"/>
  <c r="J22"/>
  <c r="F27"/>
  <c r="G27"/>
  <c r="H27"/>
  <c r="J27"/>
  <c r="K27"/>
  <c r="F29"/>
  <c r="G29"/>
  <c r="H29"/>
  <c r="F45"/>
  <c r="G45"/>
  <c r="H45"/>
  <c r="J45"/>
  <c r="K45"/>
  <c r="F60"/>
  <c r="H60"/>
  <c r="F66"/>
  <c r="G66"/>
  <c r="H66"/>
  <c r="J66"/>
  <c r="K66"/>
  <c r="F72"/>
  <c r="G72"/>
  <c r="J72"/>
  <c r="K72"/>
  <c r="F82"/>
  <c r="G82"/>
  <c r="K82"/>
  <c r="F87"/>
  <c r="G87"/>
  <c r="H87"/>
  <c r="K87"/>
  <c r="F92"/>
  <c r="G92"/>
  <c r="H92"/>
  <c r="K92"/>
  <c r="F94"/>
  <c r="G94"/>
  <c r="H94"/>
  <c r="K94"/>
  <c r="F102"/>
  <c r="G102"/>
  <c r="H102"/>
  <c r="J102"/>
  <c r="K102"/>
  <c r="F107"/>
  <c r="G107"/>
  <c r="H107"/>
  <c r="J107"/>
  <c r="K107"/>
  <c r="F115"/>
  <c r="G115"/>
  <c r="H115"/>
  <c r="J115"/>
  <c r="K115"/>
  <c r="F141"/>
  <c r="G141"/>
  <c r="H141"/>
  <c r="J141"/>
  <c r="K141"/>
  <c r="F146"/>
  <c r="H146"/>
  <c r="J146"/>
  <c r="K146"/>
  <c r="F151"/>
  <c r="G151"/>
  <c r="H151"/>
  <c r="J151"/>
  <c r="K151"/>
  <c r="F156"/>
  <c r="H156"/>
  <c r="G156"/>
  <c r="J156"/>
  <c r="K156"/>
  <c r="F162"/>
  <c r="G162"/>
  <c r="H162"/>
  <c r="J162"/>
  <c r="K162"/>
  <c r="F167"/>
  <c r="G167"/>
  <c r="H167"/>
  <c r="J167"/>
  <c r="K167"/>
  <c r="F172"/>
  <c r="G172"/>
  <c r="H172"/>
  <c r="J172"/>
  <c r="K172"/>
  <c r="F177"/>
  <c r="J179"/>
  <c r="K179"/>
  <c r="J220"/>
  <c r="K220"/>
  <c r="F205"/>
  <c r="G205"/>
  <c r="H205"/>
  <c r="J205"/>
  <c r="K205"/>
  <c r="F210"/>
  <c r="G210"/>
  <c r="H210"/>
  <c r="J210"/>
  <c r="K210"/>
  <c r="F215"/>
  <c r="G215"/>
  <c r="H215"/>
  <c r="J215"/>
  <c r="K215"/>
  <c r="F235"/>
  <c r="G235"/>
  <c r="H235"/>
  <c r="J235"/>
  <c r="K235"/>
  <c r="F230"/>
  <c r="G230"/>
  <c r="H230"/>
  <c r="J230"/>
  <c r="K230"/>
  <c r="F240"/>
  <c r="G240"/>
  <c r="H240"/>
  <c r="J240"/>
  <c r="K240"/>
  <c r="F245"/>
  <c r="G245"/>
  <c r="H245"/>
  <c r="J245"/>
  <c r="K245"/>
  <c r="F276"/>
  <c r="G276"/>
  <c r="H276"/>
  <c r="J276"/>
  <c r="K276"/>
  <c r="F255"/>
  <c r="G255"/>
  <c r="H255"/>
  <c r="J255"/>
  <c r="K255"/>
  <c r="F261"/>
  <c r="G261"/>
  <c r="H261"/>
  <c r="J261"/>
  <c r="K261"/>
  <c r="F267"/>
  <c r="G267"/>
  <c r="H267"/>
  <c r="J267"/>
  <c r="K267"/>
  <c r="F294"/>
  <c r="G294"/>
  <c r="H294"/>
  <c r="J294"/>
  <c r="K294"/>
  <c r="F288"/>
  <c r="G288"/>
  <c r="H288"/>
  <c r="J288"/>
  <c r="K288"/>
  <c r="F300"/>
  <c r="G300"/>
  <c r="H300"/>
  <c r="J300"/>
  <c r="K300"/>
  <c r="F306"/>
  <c r="G306"/>
  <c r="H306"/>
  <c r="J306"/>
  <c r="K306"/>
  <c r="F323"/>
  <c r="G323"/>
  <c r="H323"/>
  <c r="J323"/>
  <c r="K323"/>
  <c r="F328"/>
  <c r="G328"/>
  <c r="H328"/>
  <c r="J328"/>
  <c r="K328"/>
  <c r="F345"/>
  <c r="G345"/>
  <c r="H345"/>
  <c r="J345"/>
  <c r="K345"/>
  <c r="F350"/>
  <c r="G350"/>
  <c r="H350"/>
  <c r="J350"/>
  <c r="K350"/>
  <c r="F363"/>
  <c r="G363"/>
  <c r="H363"/>
  <c r="J363"/>
  <c r="K363"/>
  <c r="F368"/>
  <c r="G368"/>
  <c r="H368"/>
  <c r="J368"/>
  <c r="K368"/>
  <c r="F373"/>
  <c r="H373"/>
  <c r="J373"/>
  <c r="K373"/>
  <c r="G378"/>
  <c r="H378"/>
  <c r="J378"/>
  <c r="K378"/>
  <c r="F383"/>
  <c r="G383"/>
  <c r="H383"/>
  <c r="J383"/>
  <c r="K383"/>
  <c r="G388"/>
  <c r="H388"/>
  <c r="J388"/>
  <c r="K388"/>
  <c r="F393"/>
  <c r="F401"/>
  <c r="G401"/>
  <c r="H401"/>
  <c r="J401"/>
  <c r="F406"/>
  <c r="G406"/>
  <c r="H406"/>
  <c r="J406"/>
  <c r="K406"/>
  <c r="F411"/>
  <c r="G411"/>
  <c r="K411"/>
  <c r="F417"/>
  <c r="G417"/>
  <c r="H417"/>
  <c r="J417"/>
  <c r="K417"/>
  <c r="F422"/>
  <c r="G422"/>
  <c r="H422"/>
  <c r="J422"/>
  <c r="K422"/>
  <c r="F427"/>
  <c r="G427"/>
  <c r="H427"/>
  <c r="J427"/>
  <c r="K427"/>
  <c r="J432"/>
  <c r="F442"/>
  <c r="G442"/>
  <c r="H442"/>
  <c r="J442"/>
  <c r="K442"/>
  <c r="F447"/>
  <c r="G447"/>
  <c r="H447"/>
  <c r="J447"/>
  <c r="K447"/>
  <c r="F471"/>
  <c r="G471"/>
  <c r="H471"/>
  <c r="J471"/>
  <c r="K471"/>
  <c r="F476"/>
  <c r="G476"/>
  <c r="H476"/>
  <c r="J476"/>
  <c r="K476"/>
  <c r="F484"/>
  <c r="G484"/>
  <c r="H484"/>
  <c r="J484"/>
  <c r="K484"/>
  <c r="F489"/>
  <c r="G489"/>
  <c r="H489"/>
  <c r="J489"/>
  <c r="K489"/>
  <c r="F497"/>
  <c r="H497"/>
  <c r="H504" s="1"/>
  <c r="J497"/>
  <c r="J504" s="1"/>
  <c r="K497"/>
  <c r="F502"/>
  <c r="G502"/>
  <c r="H502"/>
  <c r="K502"/>
  <c r="F512"/>
  <c r="G512"/>
  <c r="H512"/>
  <c r="J512"/>
  <c r="K512"/>
  <c r="F517"/>
  <c r="G517"/>
  <c r="H517"/>
  <c r="I517"/>
  <c r="J517"/>
  <c r="K517"/>
  <c r="F522"/>
  <c r="G522"/>
  <c r="H522"/>
  <c r="J522"/>
  <c r="K522"/>
  <c r="F530"/>
  <c r="F532" s="1"/>
  <c r="G530"/>
  <c r="G532" s="1"/>
  <c r="H530"/>
  <c r="H532" s="1"/>
  <c r="J530"/>
  <c r="J532" s="1"/>
  <c r="K530"/>
  <c r="K532" s="1"/>
  <c r="F551"/>
  <c r="G551"/>
  <c r="H551"/>
  <c r="H558" s="1"/>
  <c r="J551"/>
  <c r="K551"/>
  <c r="F556"/>
  <c r="G556"/>
  <c r="H556"/>
  <c r="J556"/>
  <c r="K556"/>
  <c r="L456"/>
  <c r="I551" l="1"/>
  <c r="I502"/>
  <c r="I497"/>
  <c r="L106"/>
  <c r="L107" s="1"/>
  <c r="F504"/>
  <c r="F558"/>
  <c r="J524"/>
  <c r="I471"/>
  <c r="I478" s="1"/>
  <c r="I245"/>
  <c r="I230"/>
  <c r="I215"/>
  <c r="J558"/>
  <c r="H491"/>
  <c r="F449"/>
  <c r="K330"/>
  <c r="F330"/>
  <c r="I447"/>
  <c r="L401"/>
  <c r="K504"/>
  <c r="I363"/>
  <c r="J478"/>
  <c r="I422"/>
  <c r="I401"/>
  <c r="I276"/>
  <c r="K558"/>
  <c r="G558"/>
  <c r="H465"/>
  <c r="H524"/>
  <c r="I522"/>
  <c r="L522"/>
  <c r="G524"/>
  <c r="F524"/>
  <c r="K524"/>
  <c r="L512"/>
  <c r="I512"/>
  <c r="I524" s="1"/>
  <c r="G504"/>
  <c r="L502"/>
  <c r="I504"/>
  <c r="L497"/>
  <c r="F491"/>
  <c r="L484"/>
  <c r="K491"/>
  <c r="I476"/>
  <c r="L470"/>
  <c r="K465"/>
  <c r="J465"/>
  <c r="K449"/>
  <c r="G449"/>
  <c r="L421"/>
  <c r="L431" s="1"/>
  <c r="H432"/>
  <c r="L430"/>
  <c r="L417"/>
  <c r="F432"/>
  <c r="F434" s="1"/>
  <c r="L406"/>
  <c r="L409"/>
  <c r="I406"/>
  <c r="K434"/>
  <c r="L388"/>
  <c r="I383"/>
  <c r="I373"/>
  <c r="L368"/>
  <c r="I368"/>
  <c r="L362"/>
  <c r="L363" s="1"/>
  <c r="I350"/>
  <c r="K352"/>
  <c r="K354" s="1"/>
  <c r="F352"/>
  <c r="L340"/>
  <c r="I328"/>
  <c r="H330"/>
  <c r="I323"/>
  <c r="L323"/>
  <c r="L306"/>
  <c r="L294"/>
  <c r="L288"/>
  <c r="L267"/>
  <c r="L261"/>
  <c r="L240"/>
  <c r="L235"/>
  <c r="L214"/>
  <c r="L215" s="1"/>
  <c r="L210"/>
  <c r="L205"/>
  <c r="I205"/>
  <c r="L220"/>
  <c r="I220"/>
  <c r="L172"/>
  <c r="I167"/>
  <c r="L151"/>
  <c r="I102"/>
  <c r="I92"/>
  <c r="I94" s="1"/>
  <c r="H74"/>
  <c r="L29"/>
  <c r="L27"/>
  <c r="I556"/>
  <c r="I558" s="1"/>
  <c r="I530"/>
  <c r="I532" s="1"/>
  <c r="L530"/>
  <c r="L532" s="1"/>
  <c r="G478"/>
  <c r="K478"/>
  <c r="L471"/>
  <c r="H478"/>
  <c r="F478"/>
  <c r="G465"/>
  <c r="L447"/>
  <c r="H449"/>
  <c r="J449"/>
  <c r="I427"/>
  <c r="I430"/>
  <c r="J434"/>
  <c r="L411"/>
  <c r="H411"/>
  <c r="H434" s="1"/>
  <c r="L383"/>
  <c r="L378"/>
  <c r="I378"/>
  <c r="J352"/>
  <c r="L349"/>
  <c r="L350" s="1"/>
  <c r="L255"/>
  <c r="I235"/>
  <c r="L230"/>
  <c r="L162"/>
  <c r="I177"/>
  <c r="L167"/>
  <c r="I162"/>
  <c r="G179"/>
  <c r="I141"/>
  <c r="L102"/>
  <c r="L91"/>
  <c r="K74"/>
  <c r="F74"/>
  <c r="L551"/>
  <c r="J491"/>
  <c r="G491"/>
  <c r="G432"/>
  <c r="G434" s="1"/>
  <c r="J247"/>
  <c r="L92"/>
  <c r="L94" s="1"/>
  <c r="L146"/>
  <c r="L177"/>
  <c r="L245"/>
  <c r="L276"/>
  <c r="L300"/>
  <c r="L373"/>
  <c r="L427"/>
  <c r="L442"/>
  <c r="L476"/>
  <c r="L478" s="1"/>
  <c r="I442"/>
  <c r="I449" s="1"/>
  <c r="I417"/>
  <c r="I388"/>
  <c r="I340"/>
  <c r="I240"/>
  <c r="I210"/>
  <c r="I172"/>
  <c r="I146"/>
  <c r="I82"/>
  <c r="K308"/>
  <c r="J308"/>
  <c r="H308"/>
  <c r="G308"/>
  <c r="F308"/>
  <c r="K247"/>
  <c r="H247"/>
  <c r="G247"/>
  <c r="F247"/>
  <c r="G352"/>
  <c r="J330"/>
  <c r="G330"/>
  <c r="I306"/>
  <c r="I300"/>
  <c r="I288"/>
  <c r="I294"/>
  <c r="I267"/>
  <c r="I261"/>
  <c r="I255"/>
  <c r="H179"/>
  <c r="F179"/>
  <c r="I72"/>
  <c r="J74"/>
  <c r="G74"/>
  <c r="I66"/>
  <c r="I60"/>
  <c r="I29"/>
  <c r="I22"/>
  <c r="H352"/>
  <c r="I345"/>
  <c r="L345"/>
  <c r="I45"/>
  <c r="L517"/>
  <c r="L556"/>
  <c r="L318"/>
  <c r="L330" s="1"/>
  <c r="L457"/>
  <c r="L458" s="1"/>
  <c r="I431"/>
  <c r="I318"/>
  <c r="I330" s="1"/>
  <c r="I113"/>
  <c r="I115" s="1"/>
  <c r="L113"/>
  <c r="L115" s="1"/>
  <c r="I38"/>
  <c r="J47"/>
  <c r="L38"/>
  <c r="L22"/>
  <c r="L16"/>
  <c r="L87"/>
  <c r="L82"/>
  <c r="L72"/>
  <c r="L66"/>
  <c r="L60"/>
  <c r="F354"/>
  <c r="K47"/>
  <c r="H47"/>
  <c r="G47"/>
  <c r="F47"/>
  <c r="L45"/>
  <c r="I392"/>
  <c r="L392" s="1"/>
  <c r="I391"/>
  <c r="L391" s="1"/>
  <c r="L155"/>
  <c r="L154"/>
  <c r="I463"/>
  <c r="I465" s="1"/>
  <c r="L461"/>
  <c r="L463" s="1"/>
  <c r="I489"/>
  <c r="I491" s="1"/>
  <c r="L487"/>
  <c r="L489" s="1"/>
  <c r="L491" s="1"/>
  <c r="L558" l="1"/>
  <c r="L422"/>
  <c r="L504"/>
  <c r="K560"/>
  <c r="F560"/>
  <c r="L524"/>
  <c r="H560"/>
  <c r="G560"/>
  <c r="L449"/>
  <c r="L432"/>
  <c r="I432"/>
  <c r="I411"/>
  <c r="L393"/>
  <c r="G354"/>
  <c r="H354"/>
  <c r="I47"/>
  <c r="J560"/>
  <c r="J354"/>
  <c r="L352"/>
  <c r="L354" s="1"/>
  <c r="I352"/>
  <c r="L308"/>
  <c r="L247"/>
  <c r="I247"/>
  <c r="I74"/>
  <c r="L74"/>
  <c r="L156"/>
  <c r="L179" s="1"/>
  <c r="I156"/>
  <c r="I179" s="1"/>
  <c r="I393"/>
  <c r="I308"/>
  <c r="I354"/>
  <c r="L465"/>
  <c r="L47"/>
  <c r="L434" l="1"/>
  <c r="I560"/>
  <c r="L560" s="1"/>
  <c r="I434"/>
</calcChain>
</file>

<file path=xl/comments1.xml><?xml version="1.0" encoding="utf-8"?>
<comments xmlns="http://schemas.openxmlformats.org/spreadsheetml/2006/main">
  <authors>
    <author>Institutional Analysis</author>
  </authors>
  <commentList>
    <comment ref="E360" authorId="0">
      <text>
        <r>
          <rPr>
            <b/>
            <sz val="10"/>
            <color indexed="81"/>
            <rFont val="Tahoma"/>
            <family val="2"/>
          </rPr>
          <t>Institutional Analysis:</t>
        </r>
        <r>
          <rPr>
            <sz val="10"/>
            <color indexed="81"/>
            <rFont val="Tahoma"/>
            <family val="2"/>
          </rPr>
          <t xml:space="preserve">
Includes NDU, SPU, HSN</t>
        </r>
      </text>
    </comment>
  </commentList>
</comments>
</file>

<file path=xl/sharedStrings.xml><?xml version="1.0" encoding="utf-8"?>
<sst xmlns="http://schemas.openxmlformats.org/spreadsheetml/2006/main" count="462" uniqueCount="197">
  <si>
    <t>TOTAL</t>
  </si>
  <si>
    <t xml:space="preserve"> </t>
  </si>
  <si>
    <t>AVERAGE AGE BY LEVEL</t>
  </si>
  <si>
    <t>Undergraduate</t>
  </si>
  <si>
    <t>Graduate</t>
  </si>
  <si>
    <t>TOTAL FULL/PART-TIME</t>
  </si>
  <si>
    <t>Freshmen</t>
  </si>
  <si>
    <t>Juniors</t>
  </si>
  <si>
    <t>Seniors</t>
  </si>
  <si>
    <t>COLLEGE OF ARTS &amp; SCIENCES</t>
  </si>
  <si>
    <t>COLLEGE OF BUSINESS</t>
  </si>
  <si>
    <t>COLLEGE OF EDUCATION</t>
  </si>
  <si>
    <t>COLLEGE OF HEALTH SCIENCES</t>
  </si>
  <si>
    <t>COLLEGE OF LAW</t>
  </si>
  <si>
    <t>UNIVERSITY TOTAL</t>
  </si>
  <si>
    <t>UW/CC</t>
  </si>
  <si>
    <t>Professional</t>
  </si>
  <si>
    <t>Male</t>
  </si>
  <si>
    <t>Female</t>
  </si>
  <si>
    <t>25 or older</t>
  </si>
  <si>
    <t>Age Unknown</t>
  </si>
  <si>
    <t>Overall Average Age</t>
  </si>
  <si>
    <t>Law</t>
  </si>
  <si>
    <t>University of Wyoming</t>
  </si>
  <si>
    <t>FULL-TIME</t>
  </si>
  <si>
    <t>PART-TIME</t>
  </si>
  <si>
    <t>PROFESSIONAL</t>
  </si>
  <si>
    <t>Medicine</t>
  </si>
  <si>
    <t>Pharm.D.</t>
  </si>
  <si>
    <t>TOTAL FULL-TIME</t>
  </si>
  <si>
    <t>TOTAL PART-TIME</t>
  </si>
  <si>
    <t>Total Full-time Undergraduate</t>
  </si>
  <si>
    <t>Registration Summary</t>
  </si>
  <si>
    <t>Total Less than 25</t>
  </si>
  <si>
    <t>Less than 25</t>
  </si>
  <si>
    <t>Total 25 or older</t>
  </si>
  <si>
    <t>Total Age Unknown</t>
  </si>
  <si>
    <t>Total Full-time Graduate</t>
  </si>
  <si>
    <t>Total Part-time Undergraduate</t>
  </si>
  <si>
    <t>Total Part-time Graduate</t>
  </si>
  <si>
    <t>Total Part-time Professional</t>
  </si>
  <si>
    <t>Total Freshmen</t>
  </si>
  <si>
    <t>Total Juniors</t>
  </si>
  <si>
    <t>Total Seniors</t>
  </si>
  <si>
    <t>Total Second Bachelors</t>
  </si>
  <si>
    <t>Total Law</t>
  </si>
  <si>
    <t>Total Medicine</t>
  </si>
  <si>
    <t>Total Pharm.D.</t>
  </si>
  <si>
    <t>TOTAL BUSINESS</t>
  </si>
  <si>
    <t>TOTAL EDUCATION</t>
  </si>
  <si>
    <t>TOTAL HEALTH SCIENCES</t>
  </si>
  <si>
    <t>TOTAL LAW</t>
  </si>
  <si>
    <t>TOTAL UNDECLARED</t>
  </si>
  <si>
    <t>TOTAL GRADUATE</t>
  </si>
  <si>
    <t>TOTAL UNDERGRADUATE</t>
  </si>
  <si>
    <t>Full-time</t>
  </si>
  <si>
    <t>Part-time</t>
  </si>
  <si>
    <t>Unduplicated Headcounts</t>
  </si>
  <si>
    <t>Second Bachelors</t>
  </si>
  <si>
    <t>Total Undeclared Graduate</t>
  </si>
  <si>
    <t>Total Undeclared Undergraduate</t>
  </si>
  <si>
    <t>Total Law Professional</t>
  </si>
  <si>
    <t>Total Health Sciences Professional</t>
  </si>
  <si>
    <t>Total Health Sciences Undergraduate</t>
  </si>
  <si>
    <t>Total Health Sciences Graduate</t>
  </si>
  <si>
    <t>Total Engineering Undergraduate</t>
  </si>
  <si>
    <t>Total Engineering Graduate</t>
  </si>
  <si>
    <t>Total Education Undergraduate</t>
  </si>
  <si>
    <t>Total Business Graduate</t>
  </si>
  <si>
    <t>Total Business Undergraduate</t>
  </si>
  <si>
    <t>Total Agriculture Undergraduate</t>
  </si>
  <si>
    <t>Total Agriculture Graduate</t>
  </si>
  <si>
    <t>All Professional</t>
  </si>
  <si>
    <t>TOTAL PROFESSIONAL</t>
  </si>
  <si>
    <t xml:space="preserve">All Graduate </t>
  </si>
  <si>
    <t>All Undergraduate</t>
  </si>
  <si>
    <t>All Part-time</t>
  </si>
  <si>
    <t>All Full-time</t>
  </si>
  <si>
    <t>UNDERGRADUATE</t>
  </si>
  <si>
    <t>American Indian or Alaska Native</t>
  </si>
  <si>
    <t>Total American Indian or Alaska Native</t>
  </si>
  <si>
    <t>FIRST-TIME FRESHMEN</t>
  </si>
  <si>
    <t>TOTAL FIRST-TIME FRESHMEN</t>
  </si>
  <si>
    <t>TOTAL NEW UNDERGRADUATE TRANSFERS</t>
  </si>
  <si>
    <t>Full/Part-time</t>
  </si>
  <si>
    <t>Gender</t>
  </si>
  <si>
    <t>Total Full/Part-time</t>
  </si>
  <si>
    <t>Total Gender</t>
  </si>
  <si>
    <t>Total Residency</t>
  </si>
  <si>
    <t>Total Full-time Professional</t>
  </si>
  <si>
    <t>GRADUATE</t>
  </si>
  <si>
    <t>Total Graduate</t>
  </si>
  <si>
    <t>Total Non-Degree Graduate</t>
  </si>
  <si>
    <t>FULL-TIME EQUIVALENT (FTE)</t>
  </si>
  <si>
    <t>FULL/PART-TIME BY RESIDENCY</t>
  </si>
  <si>
    <t>Source:  UW Banner Student Information System Database.</t>
  </si>
  <si>
    <t>Total Arts &amp; Sciences Undergraduate</t>
  </si>
  <si>
    <t xml:space="preserve">TOTAL ARTS &amp; SCIENCES </t>
  </si>
  <si>
    <t>Graduate Assistant</t>
  </si>
  <si>
    <t>International</t>
  </si>
  <si>
    <t>Resident</t>
  </si>
  <si>
    <t>Resident Total</t>
  </si>
  <si>
    <t>Non-Resident</t>
  </si>
  <si>
    <t>Alumni Rate</t>
  </si>
  <si>
    <t>Out-of-State Resident</t>
  </si>
  <si>
    <t>Non-Resident Total</t>
  </si>
  <si>
    <t xml:space="preserve">Resident </t>
  </si>
  <si>
    <t xml:space="preserve">Non-Resident </t>
  </si>
  <si>
    <t xml:space="preserve">   (Full-time students plus one-third of part-time students)</t>
  </si>
  <si>
    <t>In-State Resident</t>
  </si>
  <si>
    <t>OUTREACH</t>
  </si>
  <si>
    <t>PROFESSIONAL 
DEVELOPMENT</t>
  </si>
  <si>
    <t>Unknown</t>
  </si>
  <si>
    <t>International 150% Rate</t>
  </si>
  <si>
    <t>UW</t>
  </si>
  <si>
    <t>TOTAL*</t>
  </si>
  <si>
    <t>FEDERAL</t>
  </si>
  <si>
    <t>CAMPUS</t>
  </si>
  <si>
    <t>International Graduate Assistant</t>
  </si>
  <si>
    <t>International Resident Rate</t>
  </si>
  <si>
    <t>Concurrent enrollment combinations:</t>
  </si>
  <si>
    <t>COLLEGE OF ENGINEERING &amp; APPLIED SCIENCE</t>
  </si>
  <si>
    <t>TOTAL ENGINEERING &amp; APPLIED SCIENCE</t>
  </si>
  <si>
    <t>Black or African American</t>
  </si>
  <si>
    <t>Total Black or African American</t>
  </si>
  <si>
    <t>Total Hispanics of any race</t>
  </si>
  <si>
    <t>Asian</t>
  </si>
  <si>
    <t>Total Asian</t>
  </si>
  <si>
    <t>Two or more races</t>
  </si>
  <si>
    <t>White</t>
  </si>
  <si>
    <t>Hispanics of any race</t>
  </si>
  <si>
    <t>Native Hawaiian or Other Pacific Islander</t>
  </si>
  <si>
    <t>Total Native Hawaiian or Other Pacific Islander</t>
  </si>
  <si>
    <t>Total Two or more races</t>
  </si>
  <si>
    <t>Total White</t>
  </si>
  <si>
    <t>Total Interdisciplinary Programs Undergraduate</t>
  </si>
  <si>
    <t>Total Interdisciplinary Programs Graduate</t>
  </si>
  <si>
    <t>Residency</t>
  </si>
  <si>
    <t>COLLEGE OF AGRICULTURE &amp; NATURAL RESOURCES</t>
  </si>
  <si>
    <t>TOTAL AGRICULTURE &amp; NATURAL RESOURCES</t>
  </si>
  <si>
    <t>GENDER</t>
  </si>
  <si>
    <t>LEVEL</t>
  </si>
  <si>
    <t>FULL/PART-TIME</t>
  </si>
  <si>
    <t>RESIDENCY</t>
  </si>
  <si>
    <t>AGE</t>
  </si>
  <si>
    <t>NEW UNDERGRADUATE TRANSFERS</t>
  </si>
  <si>
    <t>FULL/PART-TIME BY LEVEL AND GENDER</t>
  </si>
  <si>
    <t>CLASS BY GENDER</t>
  </si>
  <si>
    <r>
      <t>Total Arts &amp; Sciences Graduate</t>
    </r>
    <r>
      <rPr>
        <vertAlign val="superscript"/>
        <sz val="9"/>
        <rFont val="Arial"/>
        <family val="2"/>
      </rPr>
      <t>1</t>
    </r>
  </si>
  <si>
    <r>
      <t>Total Education Graduate</t>
    </r>
    <r>
      <rPr>
        <vertAlign val="superscript"/>
        <sz val="9"/>
        <rFont val="Arial"/>
        <family val="2"/>
      </rPr>
      <t>1</t>
    </r>
  </si>
  <si>
    <r>
      <t>TOTAL INTERDISCIPLINARY PROGRAMS</t>
    </r>
    <r>
      <rPr>
        <b/>
        <vertAlign val="superscript"/>
        <sz val="9"/>
        <rFont val="Arial"/>
        <family val="2"/>
      </rPr>
      <t>2</t>
    </r>
  </si>
  <si>
    <t>DEGREE-SEEKING UNDERGRADUATES</t>
  </si>
  <si>
    <t>TOTAL DEGREE-SEEKING UNDERGRADUATES</t>
  </si>
  <si>
    <t>All Degree-Seeking</t>
  </si>
  <si>
    <t>LEVEL BY GENDER</t>
  </si>
  <si>
    <t>Total Undergraduate</t>
  </si>
  <si>
    <t>Total Professional</t>
  </si>
  <si>
    <t>Total Full-time</t>
  </si>
  <si>
    <t>Total Part-time</t>
  </si>
  <si>
    <t>FULL/PART-TIME BY RESIDENCY cont'd</t>
  </si>
  <si>
    <t>CLASS BY GENDER cont'd</t>
  </si>
  <si>
    <r>
      <t>INTERDISCIPLINARY PROGRAMS</t>
    </r>
    <r>
      <rPr>
        <b/>
        <vertAlign val="superscript"/>
        <sz val="9"/>
        <rFont val="Arial"/>
        <family val="2"/>
      </rPr>
      <t>2</t>
    </r>
  </si>
  <si>
    <r>
      <t>1</t>
    </r>
    <r>
      <rPr>
        <sz val="9"/>
        <rFont val="Arial"/>
        <family val="2"/>
      </rPr>
      <t>Natural Sciences split between A&amp;S and Education</t>
    </r>
  </si>
  <si>
    <r>
      <t>2</t>
    </r>
    <r>
      <rPr>
        <sz val="9"/>
        <rFont val="Arial"/>
        <family val="2"/>
      </rPr>
      <t>School of Energy Resources &amp; graduate level interdisciplinary programs</t>
    </r>
  </si>
  <si>
    <t xml:space="preserve">LARAMIE </t>
  </si>
  <si>
    <t>International (Nonresident Alien)</t>
  </si>
  <si>
    <t>Total International (Nonresident Alien)</t>
  </si>
  <si>
    <t>Non-Degree Students</t>
  </si>
  <si>
    <t>Total Non-Degree Students</t>
  </si>
  <si>
    <t>Non-Degree Graduate</t>
  </si>
  <si>
    <t>Credit</t>
  </si>
  <si>
    <t>Programs</t>
  </si>
  <si>
    <t>Total Graduate (Degree-Seeking)</t>
  </si>
  <si>
    <t>Graduate (Degree-Seeking)</t>
  </si>
  <si>
    <t>(OCP)</t>
  </si>
  <si>
    <t>OCP</t>
  </si>
  <si>
    <t>Fall 2010</t>
  </si>
  <si>
    <t>OIA:TLS:SMK</t>
  </si>
  <si>
    <t>Laramie and UW/CC and Outreach Credit Programs: 1 student counted at Laramie</t>
  </si>
  <si>
    <t>Laramie and UW/CC: 5 students counted at Laramie</t>
  </si>
  <si>
    <t>TOTAL HEADCOUNT for Fall 2010</t>
  </si>
  <si>
    <t>Sophomores</t>
  </si>
  <si>
    <t>Total Sophomores</t>
  </si>
  <si>
    <r>
      <rPr>
        <u/>
        <sz val="12"/>
        <rFont val="Arial"/>
        <family val="2"/>
      </rPr>
      <t>End</t>
    </r>
    <r>
      <rPr>
        <sz val="12"/>
        <rFont val="Arial"/>
        <family val="2"/>
      </rPr>
      <t xml:space="preserve"> of Semester</t>
    </r>
  </si>
  <si>
    <t>January 14, 2011</t>
  </si>
  <si>
    <t xml:space="preserve">---  </t>
  </si>
  <si>
    <t>COLLEGE BY LEVEL AND GENDER</t>
  </si>
  <si>
    <t>COLLEGE BY LEVEL AND GENDER cont'd</t>
  </si>
  <si>
    <t>UW/CC and Outreach Credit Programs: 115 students counted at UW/CC</t>
  </si>
  <si>
    <t>Laramie and Outreach Credit Programs: 1,745 students counted at Laramie</t>
  </si>
  <si>
    <t>UNDECLARED</t>
  </si>
  <si>
    <t>ETHNICITY/RACE BY LEVEL cont'd</t>
  </si>
  <si>
    <t>ETHNICITY/RACE BY LEVEL</t>
  </si>
  <si>
    <t>Ethnicity and Race Unknown</t>
  </si>
  <si>
    <t>Total Ethnicity and Race Unknown</t>
  </si>
  <si>
    <t xml:space="preserve">ETHNICITY/RACE BY GENDER    </t>
  </si>
  <si>
    <t>P11.021</t>
  </si>
</sst>
</file>

<file path=xl/styles.xml><?xml version="1.0" encoding="utf-8"?>
<styleSheet xmlns="http://schemas.openxmlformats.org/spreadsheetml/2006/main">
  <numFmts count="7">
    <numFmt numFmtId="43" formatCode="_(* #,##0.00_);_(* \(#,##0.00\);_(* &quot;-&quot;??_);_(@_)"/>
    <numFmt numFmtId="164" formatCode="General_)"/>
    <numFmt numFmtId="165" formatCode="0%\ "/>
    <numFmt numFmtId="166" formatCode="#,##0.0_);\(#,##0.0\)"/>
    <numFmt numFmtId="167" formatCode="[$-409]d\-mmm\-yy;@"/>
    <numFmt numFmtId="168" formatCode="0_);\(0\)"/>
    <numFmt numFmtId="169" formatCode="#,##0.0"/>
  </numFmts>
  <fonts count="20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i/>
      <sz val="8"/>
      <name val="Arial"/>
      <family val="2"/>
    </font>
    <font>
      <u/>
      <sz val="12"/>
      <name val="Arial"/>
      <family val="2"/>
    </font>
    <font>
      <b/>
      <i/>
      <sz val="9"/>
      <name val="Arial"/>
      <family val="2"/>
    </font>
    <font>
      <b/>
      <i/>
      <sz val="8"/>
      <name val="Arial"/>
      <family val="2"/>
    </font>
    <font>
      <i/>
      <sz val="10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8"/>
      <name val="Arial"/>
      <family val="2"/>
    </font>
    <font>
      <sz val="8"/>
      <name val="Arial"/>
      <family val="2"/>
    </font>
    <font>
      <vertAlign val="superscript"/>
      <sz val="9"/>
      <name val="Arial"/>
      <family val="2"/>
    </font>
    <font>
      <b/>
      <vertAlign val="superscript"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>
        <bgColor rgb="FF8DB4E3"/>
      </patternFill>
    </fill>
    <fill>
      <patternFill patternType="solid">
        <fgColor rgb="FF8DB4E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2">
    <xf numFmtId="0" fontId="0" fillId="0" borderId="0" xfId="0"/>
    <xf numFmtId="0" fontId="2" fillId="0" borderId="0" xfId="0" applyFont="1"/>
    <xf numFmtId="3" fontId="2" fillId="0" borderId="0" xfId="0" applyNumberFormat="1" applyFont="1"/>
    <xf numFmtId="3" fontId="2" fillId="0" borderId="0" xfId="0" applyNumberFormat="1" applyFont="1" applyAlignment="1"/>
    <xf numFmtId="3" fontId="2" fillId="0" borderId="0" xfId="0" applyNumberFormat="1" applyFont="1" applyBorder="1"/>
    <xf numFmtId="164" fontId="0" fillId="0" borderId="0" xfId="0" applyNumberFormat="1" applyAlignment="1" applyProtection="1">
      <alignment horizontal="left"/>
    </xf>
    <xf numFmtId="164" fontId="0" fillId="0" borderId="0" xfId="0" applyNumberFormat="1" applyBorder="1" applyAlignment="1" applyProtection="1">
      <alignment horizontal="left"/>
    </xf>
    <xf numFmtId="0" fontId="0" fillId="0" borderId="0" xfId="0" applyBorder="1"/>
    <xf numFmtId="0" fontId="2" fillId="0" borderId="1" xfId="0" applyFont="1" applyBorder="1"/>
    <xf numFmtId="0" fontId="3" fillId="0" borderId="1" xfId="0" applyFont="1" applyBorder="1"/>
    <xf numFmtId="0" fontId="3" fillId="0" borderId="2" xfId="0" applyFont="1" applyBorder="1"/>
    <xf numFmtId="0" fontId="2" fillId="0" borderId="0" xfId="0" applyFont="1" applyBorder="1"/>
    <xf numFmtId="0" fontId="3" fillId="0" borderId="0" xfId="0" applyFont="1" applyBorder="1"/>
    <xf numFmtId="37" fontId="2" fillId="0" borderId="3" xfId="0" quotePrefix="1" applyNumberFormat="1" applyFont="1" applyBorder="1" applyAlignment="1">
      <alignment horizontal="right"/>
    </xf>
    <xf numFmtId="37" fontId="2" fillId="0" borderId="4" xfId="0" quotePrefix="1" applyNumberFormat="1" applyFont="1" applyBorder="1" applyAlignment="1">
      <alignment horizontal="right"/>
    </xf>
    <xf numFmtId="0" fontId="2" fillId="0" borderId="0" xfId="0" applyFont="1" applyFill="1"/>
    <xf numFmtId="49" fontId="2" fillId="0" borderId="1" xfId="0" applyNumberFormat="1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2" borderId="0" xfId="0" applyFont="1" applyFill="1"/>
    <xf numFmtId="0" fontId="2" fillId="2" borderId="0" xfId="0" applyFont="1" applyFill="1" applyBorder="1"/>
    <xf numFmtId="37" fontId="2" fillId="0" borderId="5" xfId="0" applyNumberFormat="1" applyFont="1" applyBorder="1"/>
    <xf numFmtId="3" fontId="2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Continuous"/>
    </xf>
    <xf numFmtId="0" fontId="12" fillId="0" borderId="0" xfId="0" applyFont="1" applyBorder="1" applyAlignment="1">
      <alignment horizontal="centerContinuous"/>
    </xf>
    <xf numFmtId="0" fontId="12" fillId="0" borderId="6" xfId="0" applyFont="1" applyBorder="1" applyAlignment="1">
      <alignment horizontal="centerContinuous"/>
    </xf>
    <xf numFmtId="49" fontId="13" fillId="0" borderId="6" xfId="0" applyNumberFormat="1" applyFont="1" applyBorder="1" applyAlignment="1">
      <alignment horizontal="centerContinuous"/>
    </xf>
    <xf numFmtId="0" fontId="2" fillId="3" borderId="1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3" fillId="2" borderId="0" xfId="0" applyFont="1" applyFill="1"/>
    <xf numFmtId="0" fontId="3" fillId="0" borderId="7" xfId="0" applyFont="1" applyBorder="1"/>
    <xf numFmtId="0" fontId="3" fillId="0" borderId="5" xfId="0" applyFont="1" applyBorder="1"/>
    <xf numFmtId="0" fontId="3" fillId="0" borderId="8" xfId="0" applyFont="1" applyBorder="1"/>
    <xf numFmtId="0" fontId="7" fillId="0" borderId="7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2" fillId="0" borderId="7" xfId="0" applyFont="1" applyBorder="1"/>
    <xf numFmtId="0" fontId="2" fillId="0" borderId="5" xfId="0" applyFont="1" applyBorder="1"/>
    <xf numFmtId="0" fontId="2" fillId="0" borderId="1" xfId="0" applyFont="1" applyBorder="1" applyAlignment="1"/>
    <xf numFmtId="0" fontId="2" fillId="0" borderId="0" xfId="0" applyFont="1" applyBorder="1" applyAlignment="1"/>
    <xf numFmtId="0" fontId="2" fillId="0" borderId="2" xfId="0" applyFont="1" applyBorder="1" applyAlignment="1"/>
    <xf numFmtId="0" fontId="3" fillId="0" borderId="1" xfId="0" applyFont="1" applyBorder="1" applyAlignment="1"/>
    <xf numFmtId="0" fontId="3" fillId="0" borderId="0" xfId="0" applyFont="1" applyBorder="1" applyAlignment="1"/>
    <xf numFmtId="0" fontId="3" fillId="0" borderId="2" xfId="0" applyFont="1" applyBorder="1" applyAlignment="1"/>
    <xf numFmtId="0" fontId="2" fillId="0" borderId="1" xfId="0" applyFont="1" applyFill="1" applyBorder="1" applyAlignment="1"/>
    <xf numFmtId="0" fontId="2" fillId="0" borderId="0" xfId="0" applyFont="1" applyFill="1" applyBorder="1" applyAlignment="1"/>
    <xf numFmtId="37" fontId="2" fillId="0" borderId="9" xfId="0" applyNumberFormat="1" applyFont="1" applyBorder="1" applyAlignment="1">
      <alignment horizontal="right"/>
    </xf>
    <xf numFmtId="37" fontId="2" fillId="0" borderId="10" xfId="0" applyNumberFormat="1" applyFont="1" applyBorder="1" applyAlignment="1">
      <alignment horizontal="right"/>
    </xf>
    <xf numFmtId="37" fontId="2" fillId="0" borderId="11" xfId="0" applyNumberFormat="1" applyFont="1" applyBorder="1" applyAlignment="1">
      <alignment horizontal="right"/>
    </xf>
    <xf numFmtId="37" fontId="2" fillId="0" borderId="3" xfId="0" applyNumberFormat="1" applyFont="1" applyBorder="1" applyAlignment="1">
      <alignment horizontal="right"/>
    </xf>
    <xf numFmtId="166" fontId="10" fillId="0" borderId="3" xfId="0" applyNumberFormat="1" applyFont="1" applyBorder="1" applyAlignment="1">
      <alignment horizontal="right"/>
    </xf>
    <xf numFmtId="166" fontId="10" fillId="0" borderId="12" xfId="0" applyNumberFormat="1" applyFont="1" applyBorder="1" applyAlignment="1">
      <alignment horizontal="right"/>
    </xf>
    <xf numFmtId="37" fontId="2" fillId="3" borderId="3" xfId="0" applyNumberFormat="1" applyFont="1" applyFill="1" applyBorder="1" applyAlignment="1">
      <alignment horizontal="right"/>
    </xf>
    <xf numFmtId="166" fontId="2" fillId="0" borderId="4" xfId="0" applyNumberFormat="1" applyFont="1" applyBorder="1" applyAlignment="1">
      <alignment horizontal="right"/>
    </xf>
    <xf numFmtId="37" fontId="2" fillId="0" borderId="4" xfId="0" applyNumberFormat="1" applyFont="1" applyBorder="1" applyAlignment="1">
      <alignment horizontal="right"/>
    </xf>
    <xf numFmtId="37" fontId="2" fillId="0" borderId="4" xfId="0" applyNumberFormat="1" applyFont="1" applyFill="1" applyBorder="1" applyAlignment="1">
      <alignment horizontal="right"/>
    </xf>
    <xf numFmtId="37" fontId="2" fillId="0" borderId="9" xfId="0" applyNumberFormat="1" applyFont="1" applyFill="1" applyBorder="1" applyAlignment="1">
      <alignment horizontal="right"/>
    </xf>
    <xf numFmtId="37" fontId="2" fillId="3" borderId="4" xfId="0" applyNumberFormat="1" applyFont="1" applyFill="1" applyBorder="1" applyAlignment="1">
      <alignment horizontal="right"/>
    </xf>
    <xf numFmtId="37" fontId="2" fillId="0" borderId="3" xfId="0" applyNumberFormat="1" applyFont="1" applyFill="1" applyBorder="1" applyAlignment="1">
      <alignment horizontal="right"/>
    </xf>
    <xf numFmtId="37" fontId="2" fillId="0" borderId="13" xfId="0" applyNumberFormat="1" applyFont="1" applyBorder="1" applyAlignment="1">
      <alignment horizontal="right"/>
    </xf>
    <xf numFmtId="0" fontId="2" fillId="3" borderId="2" xfId="0" applyFont="1" applyFill="1" applyBorder="1" applyAlignment="1">
      <alignment horizontal="left"/>
    </xf>
    <xf numFmtId="0" fontId="2" fillId="4" borderId="0" xfId="0" applyFont="1" applyFill="1"/>
    <xf numFmtId="0" fontId="3" fillId="4" borderId="0" xfId="0" applyFont="1" applyFill="1"/>
    <xf numFmtId="0" fontId="3" fillId="0" borderId="0" xfId="0" applyFont="1"/>
    <xf numFmtId="37" fontId="3" fillId="0" borderId="4" xfId="0" applyNumberFormat="1" applyFont="1" applyFill="1" applyBorder="1" applyAlignment="1">
      <alignment horizontal="right"/>
    </xf>
    <xf numFmtId="37" fontId="3" fillId="0" borderId="9" xfId="0" applyNumberFormat="1" applyFont="1" applyFill="1" applyBorder="1" applyAlignment="1">
      <alignment horizontal="right"/>
    </xf>
    <xf numFmtId="0" fontId="3" fillId="2" borderId="0" xfId="0" applyFont="1" applyFill="1" applyBorder="1"/>
    <xf numFmtId="37" fontId="3" fillId="0" borderId="2" xfId="0" applyNumberFormat="1" applyFont="1" applyBorder="1" applyAlignment="1">
      <alignment horizontal="right"/>
    </xf>
    <xf numFmtId="37" fontId="2" fillId="0" borderId="8" xfId="0" applyNumberFormat="1" applyFont="1" applyBorder="1" applyAlignment="1">
      <alignment horizontal="right"/>
    </xf>
    <xf numFmtId="37" fontId="2" fillId="0" borderId="2" xfId="0" applyNumberFormat="1" applyFont="1" applyBorder="1" applyAlignment="1">
      <alignment horizontal="right"/>
    </xf>
    <xf numFmtId="166" fontId="10" fillId="0" borderId="2" xfId="0" applyNumberFormat="1" applyFont="1" applyBorder="1" applyAlignment="1">
      <alignment horizontal="right"/>
    </xf>
    <xf numFmtId="166" fontId="10" fillId="0" borderId="17" xfId="0" applyNumberFormat="1" applyFont="1" applyBorder="1" applyAlignment="1">
      <alignment horizontal="right"/>
    </xf>
    <xf numFmtId="37" fontId="2" fillId="0" borderId="2" xfId="0" quotePrefix="1" applyNumberFormat="1" applyFont="1" applyBorder="1" applyAlignment="1">
      <alignment horizontal="right"/>
    </xf>
    <xf numFmtId="37" fontId="2" fillId="3" borderId="2" xfId="0" applyNumberFormat="1" applyFont="1" applyFill="1" applyBorder="1" applyAlignment="1">
      <alignment horizontal="right"/>
    </xf>
    <xf numFmtId="166" fontId="2" fillId="0" borderId="2" xfId="0" applyNumberFormat="1" applyFont="1" applyBorder="1" applyAlignment="1">
      <alignment horizontal="right"/>
    </xf>
    <xf numFmtId="37" fontId="2" fillId="0" borderId="2" xfId="0" applyNumberFormat="1" applyFont="1" applyFill="1" applyBorder="1" applyAlignment="1">
      <alignment horizontal="right"/>
    </xf>
    <xf numFmtId="37" fontId="3" fillId="0" borderId="2" xfId="0" applyNumberFormat="1" applyFont="1" applyFill="1" applyBorder="1" applyAlignment="1">
      <alignment horizontal="right"/>
    </xf>
    <xf numFmtId="37" fontId="3" fillId="0" borderId="4" xfId="0" applyNumberFormat="1" applyFont="1" applyBorder="1" applyAlignment="1">
      <alignment horizontal="right"/>
    </xf>
    <xf numFmtId="166" fontId="10" fillId="0" borderId="4" xfId="0" applyNumberFormat="1" applyFont="1" applyBorder="1" applyAlignment="1">
      <alignment horizontal="right"/>
    </xf>
    <xf numFmtId="166" fontId="10" fillId="0" borderId="15" xfId="0" applyNumberFormat="1" applyFont="1" applyBorder="1" applyAlignment="1">
      <alignment horizontal="right"/>
    </xf>
    <xf numFmtId="37" fontId="0" fillId="0" borderId="4" xfId="0" applyNumberFormat="1" applyBorder="1" applyAlignment="1">
      <alignment horizontal="right"/>
    </xf>
    <xf numFmtId="0" fontId="3" fillId="5" borderId="0" xfId="0" applyFont="1" applyFill="1"/>
    <xf numFmtId="0" fontId="2" fillId="0" borderId="6" xfId="0" applyFont="1" applyBorder="1"/>
    <xf numFmtId="0" fontId="2" fillId="0" borderId="9" xfId="0" applyFont="1" applyBorder="1"/>
    <xf numFmtId="0" fontId="2" fillId="0" borderId="14" xfId="0" applyFont="1" applyBorder="1"/>
    <xf numFmtId="37" fontId="2" fillId="0" borderId="9" xfId="0" applyNumberFormat="1" applyFont="1" applyBorder="1"/>
    <xf numFmtId="37" fontId="3" fillId="0" borderId="9" xfId="0" applyNumberFormat="1" applyFont="1" applyBorder="1"/>
    <xf numFmtId="37" fontId="3" fillId="0" borderId="18" xfId="0" applyNumberFormat="1" applyFont="1" applyBorder="1" applyAlignment="1">
      <alignment horizontal="right"/>
    </xf>
    <xf numFmtId="37" fontId="2" fillId="0" borderId="20" xfId="0" applyNumberFormat="1" applyFont="1" applyBorder="1" applyAlignment="1">
      <alignment horizontal="right"/>
    </xf>
    <xf numFmtId="37" fontId="2" fillId="0" borderId="18" xfId="0" applyNumberFormat="1" applyFont="1" applyBorder="1" applyAlignment="1">
      <alignment horizontal="right"/>
    </xf>
    <xf numFmtId="166" fontId="10" fillId="0" borderId="18" xfId="0" applyNumberFormat="1" applyFont="1" applyBorder="1" applyAlignment="1">
      <alignment horizontal="right"/>
    </xf>
    <xf numFmtId="166" fontId="10" fillId="0" borderId="19" xfId="0" applyNumberFormat="1" applyFont="1" applyBorder="1" applyAlignment="1">
      <alignment horizontal="right"/>
    </xf>
    <xf numFmtId="37" fontId="2" fillId="3" borderId="18" xfId="0" applyNumberFormat="1" applyFont="1" applyFill="1" applyBorder="1" applyAlignment="1">
      <alignment horizontal="right"/>
    </xf>
    <xf numFmtId="166" fontId="2" fillId="0" borderId="18" xfId="0" applyNumberFormat="1" applyFont="1" applyBorder="1" applyAlignment="1">
      <alignment horizontal="right"/>
    </xf>
    <xf numFmtId="37" fontId="2" fillId="0" borderId="18" xfId="0" applyNumberFormat="1" applyFont="1" applyFill="1" applyBorder="1" applyAlignment="1">
      <alignment horizontal="right"/>
    </xf>
    <xf numFmtId="37" fontId="3" fillId="0" borderId="18" xfId="0" applyNumberFormat="1" applyFont="1" applyFill="1" applyBorder="1" applyAlignment="1">
      <alignment horizontal="right"/>
    </xf>
    <xf numFmtId="37" fontId="2" fillId="0" borderId="18" xfId="0" quotePrefix="1" applyNumberFormat="1" applyFont="1" applyBorder="1" applyAlignment="1">
      <alignment horizontal="right"/>
    </xf>
    <xf numFmtId="168" fontId="2" fillId="0" borderId="9" xfId="0" applyNumberFormat="1" applyFont="1" applyBorder="1" applyAlignment="1">
      <alignment horizontal="right"/>
    </xf>
    <xf numFmtId="0" fontId="2" fillId="5" borderId="1" xfId="0" applyFont="1" applyFill="1" applyBorder="1" applyAlignment="1"/>
    <xf numFmtId="37" fontId="3" fillId="5" borderId="9" xfId="0" applyNumberFormat="1" applyFont="1" applyFill="1" applyBorder="1"/>
    <xf numFmtId="37" fontId="2" fillId="0" borderId="9" xfId="0" applyNumberFormat="1" applyFont="1" applyFill="1" applyBorder="1"/>
    <xf numFmtId="37" fontId="2" fillId="0" borderId="9" xfId="0" quotePrefix="1" applyNumberFormat="1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Border="1" applyAlignment="1">
      <alignment horizontal="left"/>
    </xf>
    <xf numFmtId="0" fontId="3" fillId="0" borderId="2" xfId="0" quotePrefix="1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5" borderId="2" xfId="0" applyFont="1" applyFill="1" applyBorder="1" applyAlignment="1"/>
    <xf numFmtId="0" fontId="2" fillId="5" borderId="0" xfId="0" applyFont="1" applyFill="1" applyBorder="1" applyAlignment="1"/>
    <xf numFmtId="0" fontId="2" fillId="3" borderId="0" xfId="0" applyFont="1" applyFill="1" applyBorder="1" applyAlignment="1"/>
    <xf numFmtId="0" fontId="2" fillId="0" borderId="0" xfId="0" applyFont="1" applyFill="1" applyBorder="1"/>
    <xf numFmtId="166" fontId="2" fillId="0" borderId="18" xfId="0" applyNumberFormat="1" applyFont="1" applyFill="1" applyBorder="1" applyAlignment="1">
      <alignment horizontal="right"/>
    </xf>
    <xf numFmtId="37" fontId="2" fillId="0" borderId="14" xfId="0" applyNumberFormat="1" applyFont="1" applyBorder="1"/>
    <xf numFmtId="37" fontId="2" fillId="0" borderId="18" xfId="1" applyNumberFormat="1" applyFont="1" applyBorder="1" applyAlignment="1">
      <alignment horizontal="right"/>
    </xf>
    <xf numFmtId="166" fontId="9" fillId="0" borderId="4" xfId="0" applyNumberFormat="1" applyFont="1" applyBorder="1" applyAlignment="1">
      <alignment horizontal="right"/>
    </xf>
    <xf numFmtId="166" fontId="9" fillId="0" borderId="2" xfId="0" applyNumberFormat="1" applyFont="1" applyBorder="1" applyAlignment="1">
      <alignment horizontal="right"/>
    </xf>
    <xf numFmtId="166" fontId="9" fillId="0" borderId="3" xfId="0" applyNumberFormat="1" applyFont="1" applyBorder="1" applyAlignment="1">
      <alignment horizontal="right"/>
    </xf>
    <xf numFmtId="166" fontId="9" fillId="0" borderId="18" xfId="0" applyNumberFormat="1" applyFont="1" applyBorder="1" applyAlignment="1">
      <alignment horizontal="right"/>
    </xf>
    <xf numFmtId="166" fontId="9" fillId="0" borderId="9" xfId="0" applyNumberFormat="1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3" fontId="2" fillId="0" borderId="2" xfId="0" applyNumberFormat="1" applyFont="1" applyBorder="1"/>
    <xf numFmtId="3" fontId="3" fillId="5" borderId="0" xfId="0" applyNumberFormat="1" applyFont="1" applyFill="1" applyBorder="1" applyAlignment="1">
      <alignment horizontal="right"/>
    </xf>
    <xf numFmtId="3" fontId="17" fillId="0" borderId="0" xfId="0" applyNumberFormat="1" applyFont="1" applyBorder="1" applyAlignment="1">
      <alignment horizontal="left"/>
    </xf>
    <xf numFmtId="37" fontId="3" fillId="0" borderId="3" xfId="0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16" fillId="0" borderId="0" xfId="0" quotePrefix="1" applyNumberFormat="1" applyFont="1" applyBorder="1" applyAlignment="1" applyProtection="1">
      <alignment horizontal="left"/>
    </xf>
    <xf numFmtId="3" fontId="2" fillId="0" borderId="3" xfId="0" applyNumberFormat="1" applyFont="1" applyFill="1" applyBorder="1"/>
    <xf numFmtId="37" fontId="2" fillId="0" borderId="10" xfId="0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left"/>
    </xf>
    <xf numFmtId="164" fontId="16" fillId="0" borderId="0" xfId="0" quotePrefix="1" applyNumberFormat="1" applyFont="1" applyFill="1" applyBorder="1" applyAlignment="1" applyProtection="1">
      <alignment horizontal="left"/>
    </xf>
    <xf numFmtId="0" fontId="2" fillId="0" borderId="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37" fontId="2" fillId="0" borderId="5" xfId="0" applyNumberFormat="1" applyFont="1" applyFill="1" applyBorder="1"/>
    <xf numFmtId="3" fontId="2" fillId="0" borderId="0" xfId="0" applyNumberFormat="1" applyFont="1" applyFill="1"/>
    <xf numFmtId="166" fontId="2" fillId="0" borderId="9" xfId="0" applyNumberFormat="1" applyFont="1" applyFill="1" applyBorder="1"/>
    <xf numFmtId="0" fontId="0" fillId="0" borderId="0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9" fontId="3" fillId="0" borderId="1" xfId="0" quotePrefix="1" applyNumberFormat="1" applyFont="1" applyBorder="1" applyAlignment="1">
      <alignment horizontal="center"/>
    </xf>
    <xf numFmtId="49" fontId="3" fillId="0" borderId="0" xfId="0" quotePrefix="1" applyNumberFormat="1" applyFont="1" applyBorder="1" applyAlignment="1">
      <alignment horizontal="center"/>
    </xf>
    <xf numFmtId="49" fontId="3" fillId="0" borderId="2" xfId="0" quotePrefix="1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/>
    <xf numFmtId="0" fontId="2" fillId="0" borderId="2" xfId="0" applyFont="1" applyFill="1" applyBorder="1" applyAlignment="1"/>
    <xf numFmtId="0" fontId="0" fillId="0" borderId="3" xfId="0" applyBorder="1" applyAlignment="1"/>
    <xf numFmtId="0" fontId="2" fillId="0" borderId="0" xfId="0" applyFont="1" applyBorder="1" applyAlignment="1">
      <alignment horizontal="left"/>
    </xf>
    <xf numFmtId="37" fontId="3" fillId="0" borderId="2" xfId="0" quotePrefix="1" applyNumberFormat="1" applyFont="1" applyFill="1" applyBorder="1" applyAlignment="1">
      <alignment horizontal="right"/>
    </xf>
    <xf numFmtId="37" fontId="3" fillId="0" borderId="9" xfId="0" applyNumberFormat="1" applyFont="1" applyFill="1" applyBorder="1"/>
    <xf numFmtId="166" fontId="3" fillId="0" borderId="9" xfId="0" applyNumberFormat="1" applyFont="1" applyFill="1" applyBorder="1" applyAlignment="1">
      <alignment horizontal="right"/>
    </xf>
    <xf numFmtId="0" fontId="18" fillId="0" borderId="0" xfId="0" applyFont="1" applyBorder="1" applyAlignment="1">
      <alignment horizontal="left"/>
    </xf>
    <xf numFmtId="166" fontId="2" fillId="0" borderId="2" xfId="0" quotePrefix="1" applyNumberFormat="1" applyFont="1" applyBorder="1" applyAlignment="1">
      <alignment horizontal="right"/>
    </xf>
    <xf numFmtId="3" fontId="2" fillId="0" borderId="4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3" fontId="2" fillId="0" borderId="18" xfId="0" applyNumberFormat="1" applyFont="1" applyBorder="1" applyAlignment="1">
      <alignment horizontal="right"/>
    </xf>
    <xf numFmtId="3" fontId="2" fillId="0" borderId="9" xfId="0" applyNumberFormat="1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3" fontId="2" fillId="0" borderId="4" xfId="0" applyNumberFormat="1" applyFont="1" applyBorder="1"/>
    <xf numFmtId="3" fontId="2" fillId="0" borderId="2" xfId="0" applyNumberFormat="1" applyFont="1" applyBorder="1" applyAlignment="1"/>
    <xf numFmtId="3" fontId="2" fillId="0" borderId="18" xfId="0" applyNumberFormat="1" applyFont="1" applyBorder="1"/>
    <xf numFmtId="3" fontId="2" fillId="0" borderId="1" xfId="0" applyNumberFormat="1" applyFont="1" applyBorder="1"/>
    <xf numFmtId="0" fontId="2" fillId="6" borderId="0" xfId="0" applyFont="1" applyFill="1"/>
    <xf numFmtId="0" fontId="3" fillId="6" borderId="0" xfId="0" applyFont="1" applyFill="1"/>
    <xf numFmtId="0" fontId="3" fillId="6" borderId="0" xfId="0" applyFont="1" applyFill="1" applyBorder="1"/>
    <xf numFmtId="0" fontId="2" fillId="6" borderId="0" xfId="0" applyFont="1" applyFill="1" applyBorder="1"/>
    <xf numFmtId="169" fontId="2" fillId="0" borderId="2" xfId="0" quotePrefix="1" applyNumberFormat="1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165" fontId="5" fillId="0" borderId="0" xfId="0" applyNumberFormat="1" applyFont="1" applyFill="1" applyBorder="1" applyAlignment="1">
      <alignment horizontal="right"/>
    </xf>
    <xf numFmtId="167" fontId="5" fillId="0" borderId="0" xfId="0" applyNumberFormat="1" applyFont="1" applyFill="1" applyBorder="1" applyAlignment="1">
      <alignment horizontal="right"/>
    </xf>
    <xf numFmtId="166" fontId="2" fillId="0" borderId="4" xfId="1" applyNumberFormat="1" applyFont="1" applyBorder="1" applyAlignment="1">
      <alignment horizontal="right"/>
    </xf>
    <xf numFmtId="166" fontId="2" fillId="0" borderId="2" xfId="1" applyNumberFormat="1" applyFont="1" applyBorder="1" applyAlignment="1">
      <alignment horizontal="right"/>
    </xf>
    <xf numFmtId="166" fontId="2" fillId="0" borderId="18" xfId="1" applyNumberFormat="1" applyFont="1" applyBorder="1" applyAlignment="1">
      <alignment horizontal="right"/>
    </xf>
    <xf numFmtId="166" fontId="2" fillId="0" borderId="9" xfId="1" applyNumberFormat="1" applyFont="1" applyBorder="1" applyAlignment="1">
      <alignment horizontal="right"/>
    </xf>
    <xf numFmtId="166" fontId="2" fillId="0" borderId="3" xfId="1" applyNumberFormat="1" applyFont="1" applyBorder="1" applyAlignment="1">
      <alignment horizontal="right"/>
    </xf>
    <xf numFmtId="166" fontId="2" fillId="0" borderId="9" xfId="0" applyNumberFormat="1" applyFont="1" applyBorder="1" applyAlignment="1">
      <alignment horizontal="right"/>
    </xf>
    <xf numFmtId="166" fontId="2" fillId="0" borderId="3" xfId="0" applyNumberFormat="1" applyFont="1" applyBorder="1" applyAlignment="1">
      <alignment horizontal="right"/>
    </xf>
    <xf numFmtId="3" fontId="3" fillId="7" borderId="11" xfId="0" applyNumberFormat="1" applyFont="1" applyFill="1" applyBorder="1" applyAlignment="1">
      <alignment horizontal="center"/>
    </xf>
    <xf numFmtId="3" fontId="3" fillId="7" borderId="9" xfId="0" applyNumberFormat="1" applyFont="1" applyFill="1" applyBorder="1" applyAlignment="1">
      <alignment horizontal="center" wrapText="1"/>
    </xf>
    <xf numFmtId="1" fontId="3" fillId="7" borderId="9" xfId="0" applyNumberFormat="1" applyFont="1" applyFill="1" applyBorder="1" applyAlignment="1">
      <alignment horizontal="center"/>
    </xf>
    <xf numFmtId="3" fontId="3" fillId="7" borderId="13" xfId="0" applyNumberFormat="1" applyFont="1" applyFill="1" applyBorder="1" applyAlignment="1">
      <alignment horizontal="center" wrapText="1"/>
    </xf>
    <xf numFmtId="3" fontId="3" fillId="7" borderId="23" xfId="0" applyNumberFormat="1" applyFont="1" applyFill="1" applyBorder="1" applyAlignment="1">
      <alignment horizontal="centerContinuous"/>
    </xf>
    <xf numFmtId="3" fontId="3" fillId="7" borderId="24" xfId="0" applyNumberFormat="1" applyFont="1" applyFill="1" applyBorder="1" applyAlignment="1">
      <alignment horizontal="centerContinuous"/>
    </xf>
    <xf numFmtId="3" fontId="3" fillId="7" borderId="20" xfId="0" applyNumberFormat="1" applyFont="1" applyFill="1" applyBorder="1" applyAlignment="1">
      <alignment horizontal="center"/>
    </xf>
    <xf numFmtId="3" fontId="3" fillId="7" borderId="4" xfId="0" applyNumberFormat="1" applyFont="1" applyFill="1" applyBorder="1" applyAlignment="1">
      <alignment horizontal="center" wrapText="1"/>
    </xf>
    <xf numFmtId="3" fontId="3" fillId="7" borderId="4" xfId="0" applyNumberFormat="1" applyFont="1" applyFill="1" applyBorder="1" applyAlignment="1">
      <alignment horizontal="center"/>
    </xf>
    <xf numFmtId="3" fontId="3" fillId="7" borderId="18" xfId="0" applyNumberFormat="1" applyFont="1" applyFill="1" applyBorder="1" applyAlignment="1">
      <alignment horizontal="center"/>
    </xf>
    <xf numFmtId="1" fontId="3" fillId="7" borderId="4" xfId="0" applyNumberFormat="1" applyFont="1" applyFill="1" applyBorder="1" applyAlignment="1">
      <alignment horizontal="center"/>
    </xf>
    <xf numFmtId="1" fontId="3" fillId="7" borderId="18" xfId="0" applyNumberFormat="1" applyFont="1" applyFill="1" applyBorder="1" applyAlignment="1">
      <alignment horizontal="center"/>
    </xf>
    <xf numFmtId="1" fontId="3" fillId="7" borderId="15" xfId="0" applyNumberFormat="1" applyFont="1" applyFill="1" applyBorder="1" applyAlignment="1">
      <alignment horizontal="center"/>
    </xf>
    <xf numFmtId="3" fontId="3" fillId="7" borderId="15" xfId="0" applyNumberFormat="1" applyFont="1" applyFill="1" applyBorder="1" applyAlignment="1">
      <alignment horizontal="center"/>
    </xf>
    <xf numFmtId="1" fontId="3" fillId="7" borderId="19" xfId="0" applyNumberFormat="1" applyFont="1" applyFill="1" applyBorder="1" applyAlignment="1">
      <alignment horizontal="center"/>
    </xf>
    <xf numFmtId="1" fontId="3" fillId="7" borderId="14" xfId="0" applyNumberFormat="1" applyFont="1" applyFill="1" applyBorder="1" applyAlignment="1">
      <alignment horizontal="center"/>
    </xf>
    <xf numFmtId="0" fontId="3" fillId="7" borderId="16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3" fillId="7" borderId="17" xfId="0" applyFont="1" applyFill="1" applyBorder="1" applyAlignment="1">
      <alignment horizontal="center"/>
    </xf>
    <xf numFmtId="37" fontId="3" fillId="7" borderId="15" xfId="0" applyNumberFormat="1" applyFont="1" applyFill="1" applyBorder="1" applyAlignment="1">
      <alignment horizontal="right"/>
    </xf>
    <xf numFmtId="37" fontId="3" fillId="7" borderId="17" xfId="0" applyNumberFormat="1" applyFont="1" applyFill="1" applyBorder="1" applyAlignment="1">
      <alignment horizontal="right"/>
    </xf>
    <xf numFmtId="37" fontId="3" fillId="7" borderId="12" xfId="0" applyNumberFormat="1" applyFont="1" applyFill="1" applyBorder="1" applyAlignment="1">
      <alignment horizontal="right"/>
    </xf>
    <xf numFmtId="37" fontId="3" fillId="7" borderId="19" xfId="0" applyNumberFormat="1" applyFont="1" applyFill="1" applyBorder="1" applyAlignment="1">
      <alignment horizontal="right"/>
    </xf>
    <xf numFmtId="37" fontId="3" fillId="7" borderId="14" xfId="0" applyNumberFormat="1" applyFont="1" applyFill="1" applyBorder="1" applyAlignment="1">
      <alignment horizontal="right"/>
    </xf>
    <xf numFmtId="0" fontId="2" fillId="8" borderId="1" xfId="0" applyFont="1" applyFill="1" applyBorder="1" applyAlignment="1"/>
    <xf numFmtId="37" fontId="2" fillId="8" borderId="4" xfId="0" applyNumberFormat="1" applyFont="1" applyFill="1" applyBorder="1" applyAlignment="1">
      <alignment horizontal="right"/>
    </xf>
    <xf numFmtId="37" fontId="2" fillId="8" borderId="2" xfId="0" quotePrefix="1" applyNumberFormat="1" applyFont="1" applyFill="1" applyBorder="1" applyAlignment="1">
      <alignment horizontal="right"/>
    </xf>
    <xf numFmtId="37" fontId="2" fillId="8" borderId="18" xfId="0" applyNumberFormat="1" applyFont="1" applyFill="1" applyBorder="1" applyAlignment="1">
      <alignment horizontal="right"/>
    </xf>
    <xf numFmtId="37" fontId="2" fillId="8" borderId="9" xfId="0" applyNumberFormat="1" applyFont="1" applyFill="1" applyBorder="1"/>
    <xf numFmtId="166" fontId="2" fillId="8" borderId="4" xfId="0" applyNumberFormat="1" applyFont="1" applyFill="1" applyBorder="1" applyAlignment="1">
      <alignment horizontal="right"/>
    </xf>
    <xf numFmtId="166" fontId="2" fillId="8" borderId="9" xfId="0" applyNumberFormat="1" applyFont="1" applyFill="1" applyBorder="1" applyAlignment="1">
      <alignment horizontal="right"/>
    </xf>
    <xf numFmtId="166" fontId="2" fillId="8" borderId="3" xfId="0" applyNumberFormat="1" applyFont="1" applyFill="1" applyBorder="1" applyAlignment="1">
      <alignment horizontal="right"/>
    </xf>
    <xf numFmtId="37" fontId="3" fillId="8" borderId="12" xfId="0" applyNumberFormat="1" applyFont="1" applyFill="1" applyBorder="1" applyAlignment="1">
      <alignment horizontal="right"/>
    </xf>
    <xf numFmtId="37" fontId="3" fillId="8" borderId="17" xfId="0" quotePrefix="1" applyNumberFormat="1" applyFont="1" applyFill="1" applyBorder="1" applyAlignment="1">
      <alignment horizontal="right"/>
    </xf>
    <xf numFmtId="37" fontId="3" fillId="8" borderId="15" xfId="0" applyNumberFormat="1" applyFont="1" applyFill="1" applyBorder="1" applyAlignment="1">
      <alignment horizontal="right"/>
    </xf>
    <xf numFmtId="37" fontId="3" fillId="8" borderId="19" xfId="0" applyNumberFormat="1" applyFont="1" applyFill="1" applyBorder="1" applyAlignment="1">
      <alignment horizontal="right"/>
    </xf>
    <xf numFmtId="37" fontId="3" fillId="8" borderId="14" xfId="0" applyNumberFormat="1" applyFont="1" applyFill="1" applyBorder="1"/>
    <xf numFmtId="0" fontId="3" fillId="8" borderId="1" xfId="0" applyFont="1" applyFill="1" applyBorder="1"/>
    <xf numFmtId="0" fontId="2" fillId="8" borderId="0" xfId="0" applyFont="1" applyFill="1" applyBorder="1" applyAlignment="1">
      <alignment horizontal="left"/>
    </xf>
    <xf numFmtId="0" fontId="2" fillId="8" borderId="2" xfId="0" applyFont="1" applyFill="1" applyBorder="1" applyAlignment="1">
      <alignment horizontal="left"/>
    </xf>
    <xf numFmtId="0" fontId="3" fillId="8" borderId="0" xfId="0" applyFont="1" applyFill="1" applyBorder="1"/>
    <xf numFmtId="0" fontId="2" fillId="8" borderId="0" xfId="0" applyFont="1" applyFill="1" applyBorder="1" applyAlignment="1"/>
    <xf numFmtId="0" fontId="2" fillId="8" borderId="2" xfId="0" applyFont="1" applyFill="1" applyBorder="1" applyAlignment="1"/>
    <xf numFmtId="37" fontId="3" fillId="8" borderId="3" xfId="0" applyNumberFormat="1" applyFont="1" applyFill="1" applyBorder="1" applyAlignment="1">
      <alignment horizontal="right"/>
    </xf>
    <xf numFmtId="37" fontId="3" fillId="8" borderId="2" xfId="0" quotePrefix="1" applyNumberFormat="1" applyFont="1" applyFill="1" applyBorder="1" applyAlignment="1">
      <alignment horizontal="right"/>
    </xf>
    <xf numFmtId="37" fontId="3" fillId="8" borderId="4" xfId="0" applyNumberFormat="1" applyFont="1" applyFill="1" applyBorder="1" applyAlignment="1">
      <alignment horizontal="right"/>
    </xf>
    <xf numFmtId="37" fontId="3" fillId="8" borderId="18" xfId="0" applyNumberFormat="1" applyFont="1" applyFill="1" applyBorder="1" applyAlignment="1">
      <alignment horizontal="right"/>
    </xf>
    <xf numFmtId="37" fontId="3" fillId="8" borderId="9" xfId="0" applyNumberFormat="1" applyFont="1" applyFill="1" applyBorder="1"/>
    <xf numFmtId="0" fontId="3" fillId="8" borderId="16" xfId="0" applyFont="1" applyFill="1" applyBorder="1"/>
    <xf numFmtId="37" fontId="2" fillId="8" borderId="15" xfId="0" applyNumberFormat="1" applyFont="1" applyFill="1" applyBorder="1" applyAlignment="1">
      <alignment horizontal="right"/>
    </xf>
    <xf numFmtId="37" fontId="2" fillId="8" borderId="17" xfId="0" quotePrefix="1" applyNumberFormat="1" applyFont="1" applyFill="1" applyBorder="1" applyAlignment="1">
      <alignment horizontal="right"/>
    </xf>
    <xf numFmtId="37" fontId="2" fillId="8" borderId="19" xfId="0" applyNumberFormat="1" applyFont="1" applyFill="1" applyBorder="1" applyAlignment="1">
      <alignment horizontal="right"/>
    </xf>
    <xf numFmtId="37" fontId="2" fillId="8" borderId="14" xfId="0" applyNumberFormat="1" applyFont="1" applyFill="1" applyBorder="1"/>
    <xf numFmtId="37" fontId="2" fillId="8" borderId="12" xfId="0" applyNumberFormat="1" applyFont="1" applyFill="1" applyBorder="1" applyAlignment="1">
      <alignment horizontal="right"/>
    </xf>
    <xf numFmtId="166" fontId="2" fillId="8" borderId="4" xfId="1" applyNumberFormat="1" applyFont="1" applyFill="1" applyBorder="1" applyAlignment="1">
      <alignment horizontal="right"/>
    </xf>
    <xf numFmtId="166" fontId="2" fillId="8" borderId="2" xfId="1" quotePrefix="1" applyNumberFormat="1" applyFont="1" applyFill="1" applyBorder="1" applyAlignment="1">
      <alignment horizontal="right"/>
    </xf>
    <xf numFmtId="166" fontId="2" fillId="8" borderId="18" xfId="1" applyNumberFormat="1" applyFont="1" applyFill="1" applyBorder="1" applyAlignment="1">
      <alignment horizontal="right"/>
    </xf>
    <xf numFmtId="166" fontId="2" fillId="8" borderId="9" xfId="1" applyNumberFormat="1" applyFont="1" applyFill="1" applyBorder="1" applyAlignment="1">
      <alignment horizontal="right"/>
    </xf>
    <xf numFmtId="166" fontId="3" fillId="8" borderId="4" xfId="1" applyNumberFormat="1" applyFont="1" applyFill="1" applyBorder="1" applyAlignment="1">
      <alignment horizontal="right"/>
    </xf>
    <xf numFmtId="166" fontId="3" fillId="8" borderId="2" xfId="1" quotePrefix="1" applyNumberFormat="1" applyFont="1" applyFill="1" applyBorder="1" applyAlignment="1">
      <alignment horizontal="right"/>
    </xf>
    <xf numFmtId="166" fontId="3" fillId="8" borderId="18" xfId="1" applyNumberFormat="1" applyFont="1" applyFill="1" applyBorder="1" applyAlignment="1">
      <alignment horizontal="right"/>
    </xf>
    <xf numFmtId="166" fontId="3" fillId="8" borderId="9" xfId="1" applyNumberFormat="1" applyFont="1" applyFill="1" applyBorder="1" applyAlignment="1">
      <alignment horizontal="right"/>
    </xf>
    <xf numFmtId="166" fontId="3" fillId="8" borderId="4" xfId="0" applyNumberFormat="1" applyFont="1" applyFill="1" applyBorder="1" applyAlignment="1">
      <alignment horizontal="right"/>
    </xf>
    <xf numFmtId="166" fontId="3" fillId="8" borderId="2" xfId="0" quotePrefix="1" applyNumberFormat="1" applyFont="1" applyFill="1" applyBorder="1" applyAlignment="1">
      <alignment horizontal="right"/>
    </xf>
    <xf numFmtId="166" fontId="3" fillId="8" borderId="18" xfId="0" applyNumberFormat="1" applyFont="1" applyFill="1" applyBorder="1" applyAlignment="1">
      <alignment horizontal="right"/>
    </xf>
    <xf numFmtId="166" fontId="3" fillId="8" borderId="9" xfId="0" applyNumberFormat="1" applyFont="1" applyFill="1" applyBorder="1" applyAlignment="1">
      <alignment horizontal="right"/>
    </xf>
    <xf numFmtId="0" fontId="2" fillId="6" borderId="1" xfId="0" applyFont="1" applyFill="1" applyBorder="1"/>
    <xf numFmtId="37" fontId="3" fillId="5" borderId="11" xfId="0" applyNumberFormat="1" applyFont="1" applyFill="1" applyBorder="1"/>
    <xf numFmtId="0" fontId="3" fillId="8" borderId="6" xfId="0" applyFont="1" applyFill="1" applyBorder="1"/>
    <xf numFmtId="0" fontId="2" fillId="8" borderId="6" xfId="0" applyFont="1" applyFill="1" applyBorder="1" applyAlignment="1"/>
    <xf numFmtId="0" fontId="2" fillId="8" borderId="17" xfId="0" applyFont="1" applyFill="1" applyBorder="1" applyAlignment="1"/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3" fontId="3" fillId="7" borderId="13" xfId="0" applyNumberFormat="1" applyFont="1" applyFill="1" applyBorder="1" applyAlignment="1">
      <alignment horizontal="center" vertical="center"/>
    </xf>
    <xf numFmtId="0" fontId="0" fillId="8" borderId="15" xfId="0" applyFill="1" applyBorder="1" applyAlignment="1">
      <alignment horizontal="center" vertical="center"/>
    </xf>
    <xf numFmtId="3" fontId="3" fillId="7" borderId="11" xfId="0" applyNumberFormat="1" applyFont="1" applyFill="1" applyBorder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0" fontId="0" fillId="8" borderId="14" xfId="0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7" borderId="16" xfId="0" applyFont="1" applyFill="1" applyBorder="1" applyAlignment="1">
      <alignment horizontal="left"/>
    </xf>
    <xf numFmtId="0" fontId="3" fillId="7" borderId="6" xfId="0" applyFont="1" applyFill="1" applyBorder="1" applyAlignment="1">
      <alignment horizontal="left"/>
    </xf>
    <xf numFmtId="0" fontId="3" fillId="7" borderId="17" xfId="0" applyFont="1" applyFill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2" fillId="8" borderId="0" xfId="0" applyFont="1" applyFill="1" applyBorder="1" applyAlignment="1">
      <alignment horizontal="left"/>
    </xf>
    <xf numFmtId="0" fontId="2" fillId="8" borderId="2" xfId="0" applyFont="1" applyFill="1" applyBorder="1" applyAlignment="1">
      <alignment horizontal="left"/>
    </xf>
    <xf numFmtId="49" fontId="4" fillId="0" borderId="0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49" fontId="4" fillId="0" borderId="0" xfId="0" applyNumberFormat="1" applyFont="1" applyFill="1" applyBorder="1" applyAlignment="1">
      <alignment horizontal="right"/>
    </xf>
    <xf numFmtId="0" fontId="4" fillId="0" borderId="0" xfId="0" applyFont="1" applyBorder="1" applyAlignment="1">
      <alignment horizontal="left"/>
    </xf>
    <xf numFmtId="49" fontId="2" fillId="0" borderId="0" xfId="0" applyNumberFormat="1" applyFont="1" applyBorder="1" applyAlignment="1">
      <alignment horizontal="left"/>
    </xf>
    <xf numFmtId="49" fontId="2" fillId="0" borderId="2" xfId="0" applyNumberFormat="1" applyFont="1" applyBorder="1" applyAlignment="1">
      <alignment horizontal="lef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Border="1" applyAlignment="1">
      <alignment horizontal="left"/>
    </xf>
    <xf numFmtId="0" fontId="3" fillId="0" borderId="2" xfId="0" quotePrefix="1" applyFont="1" applyBorder="1" applyAlignment="1">
      <alignment horizontal="left"/>
    </xf>
    <xf numFmtId="0" fontId="7" fillId="0" borderId="16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3" fontId="3" fillId="7" borderId="21" xfId="0" applyNumberFormat="1" applyFont="1" applyFill="1" applyBorder="1" applyAlignment="1">
      <alignment horizontal="center" wrapText="1"/>
    </xf>
    <xf numFmtId="3" fontId="3" fillId="7" borderId="10" xfId="0" applyNumberFormat="1" applyFont="1" applyFill="1" applyBorder="1" applyAlignment="1">
      <alignment horizontal="center" wrapText="1"/>
    </xf>
    <xf numFmtId="3" fontId="3" fillId="7" borderId="22" xfId="0" applyNumberFormat="1" applyFont="1" applyFill="1" applyBorder="1" applyAlignment="1">
      <alignment horizontal="center" wrapText="1"/>
    </xf>
    <xf numFmtId="3" fontId="3" fillId="7" borderId="12" xfId="0" applyNumberFormat="1" applyFont="1" applyFill="1" applyBorder="1" applyAlignment="1">
      <alignment horizontal="center" wrapText="1"/>
    </xf>
    <xf numFmtId="0" fontId="9" fillId="0" borderId="1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3" fillId="7" borderId="7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0" fontId="3" fillId="8" borderId="16" xfId="0" applyFont="1" applyFill="1" applyBorder="1" applyAlignment="1">
      <alignment horizontal="left"/>
    </xf>
    <xf numFmtId="0" fontId="3" fillId="8" borderId="6" xfId="0" applyFont="1" applyFill="1" applyBorder="1" applyAlignment="1">
      <alignment horizontal="left"/>
    </xf>
    <xf numFmtId="0" fontId="3" fillId="8" borderId="17" xfId="0" applyFont="1" applyFill="1" applyBorder="1" applyAlignment="1">
      <alignment horizontal="left"/>
    </xf>
    <xf numFmtId="0" fontId="0" fillId="8" borderId="6" xfId="0" applyFill="1" applyBorder="1" applyAlignment="1">
      <alignment horizontal="left"/>
    </xf>
    <xf numFmtId="0" fontId="0" fillId="8" borderId="17" xfId="0" applyFill="1" applyBorder="1" applyAlignment="1">
      <alignment horizontal="left"/>
    </xf>
    <xf numFmtId="49" fontId="3" fillId="0" borderId="1" xfId="0" quotePrefix="1" applyNumberFormat="1" applyFont="1" applyFill="1" applyBorder="1" applyAlignment="1">
      <alignment horizontal="left"/>
    </xf>
    <xf numFmtId="49" fontId="3" fillId="0" borderId="0" xfId="0" quotePrefix="1" applyNumberFormat="1" applyFont="1" applyFill="1" applyBorder="1" applyAlignment="1">
      <alignment horizontal="left"/>
    </xf>
    <xf numFmtId="49" fontId="3" fillId="0" borderId="2" xfId="0" quotePrefix="1" applyNumberFormat="1" applyFont="1" applyFill="1" applyBorder="1" applyAlignment="1">
      <alignment horizontal="left"/>
    </xf>
    <xf numFmtId="49" fontId="3" fillId="0" borderId="1" xfId="0" quotePrefix="1" applyNumberFormat="1" applyFont="1" applyBorder="1" applyAlignment="1">
      <alignment horizontal="center"/>
    </xf>
    <xf numFmtId="49" fontId="3" fillId="0" borderId="0" xfId="0" quotePrefix="1" applyNumberFormat="1" applyFont="1" applyBorder="1" applyAlignment="1">
      <alignment horizontal="center"/>
    </xf>
    <xf numFmtId="49" fontId="3" fillId="0" borderId="2" xfId="0" quotePrefix="1" applyNumberFormat="1" applyFont="1" applyBorder="1" applyAlignment="1">
      <alignment horizontal="center"/>
    </xf>
    <xf numFmtId="0" fontId="3" fillId="8" borderId="0" xfId="0" applyFont="1" applyFill="1" applyBorder="1" applyAlignment="1">
      <alignment horizontal="left"/>
    </xf>
    <xf numFmtId="0" fontId="3" fillId="8" borderId="2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164" fontId="5" fillId="0" borderId="0" xfId="0" applyNumberFormat="1" applyFont="1" applyBorder="1" applyAlignment="1" applyProtection="1">
      <alignment horizontal="left"/>
    </xf>
    <xf numFmtId="164" fontId="16" fillId="0" borderId="0" xfId="0" applyNumberFormat="1" applyFont="1" applyBorder="1" applyAlignment="1" applyProtection="1">
      <alignment horizontal="left"/>
    </xf>
    <xf numFmtId="164" fontId="16" fillId="0" borderId="0" xfId="0" quotePrefix="1" applyNumberFormat="1" applyFont="1" applyBorder="1" applyAlignment="1" applyProtection="1">
      <alignment horizontal="left"/>
    </xf>
    <xf numFmtId="0" fontId="2" fillId="8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8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8DB4E3"/>
      <color rgb="FF99CCFF"/>
      <color rgb="FFE3E3E3"/>
      <color rgb="FFFFCC99"/>
      <color rgb="FFA6CAF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36"/>
  <sheetViews>
    <sheetView showGridLines="0" tabSelected="1" view="pageBreakPreview" zoomScale="110" zoomScaleNormal="100" zoomScaleSheetLayoutView="110" workbookViewId="0">
      <pane ySplit="8" topLeftCell="A435" activePane="bottomLeft" state="frozen"/>
      <selection pane="bottomLeft" activeCell="A449" sqref="A449:XFD449"/>
    </sheetView>
  </sheetViews>
  <sheetFormatPr defaultColWidth="8.88671875" defaultRowHeight="11.4"/>
  <cols>
    <col min="1" max="1" width="2.6640625" style="1" customWidth="1"/>
    <col min="2" max="4" width="2.109375" style="11" customWidth="1"/>
    <col min="5" max="5" width="37.44140625" style="11" customWidth="1"/>
    <col min="6" max="6" width="11" style="2" customWidth="1"/>
    <col min="7" max="7" width="9.6640625" style="3" customWidth="1"/>
    <col min="8" max="8" width="11" style="2" customWidth="1"/>
    <col min="9" max="9" width="12" style="2" customWidth="1"/>
    <col min="10" max="10" width="9.6640625" style="2" customWidth="1"/>
    <col min="11" max="11" width="11" style="2" customWidth="1"/>
    <col min="12" max="12" width="11" style="11" customWidth="1"/>
    <col min="13" max="16384" width="8.88671875" style="1"/>
  </cols>
  <sheetData>
    <row r="1" spans="1:12" ht="15" customHeight="1">
      <c r="A1" s="314" t="s">
        <v>23</v>
      </c>
      <c r="B1" s="314"/>
      <c r="C1" s="314"/>
      <c r="D1" s="314"/>
      <c r="E1" s="314"/>
      <c r="F1" s="314"/>
      <c r="J1" s="310" t="s">
        <v>57</v>
      </c>
      <c r="K1" s="310"/>
      <c r="L1" s="310"/>
    </row>
    <row r="2" spans="1:12" s="62" customFormat="1" ht="15" customHeight="1">
      <c r="A2" s="314" t="s">
        <v>32</v>
      </c>
      <c r="B2" s="314"/>
      <c r="C2" s="314"/>
      <c r="D2" s="314"/>
      <c r="E2" s="314"/>
      <c r="F2" s="314"/>
      <c r="J2" s="311" t="s">
        <v>183</v>
      </c>
      <c r="K2" s="312"/>
      <c r="L2" s="312"/>
    </row>
    <row r="3" spans="1:12" ht="15" customHeight="1">
      <c r="A3" s="336" t="s">
        <v>176</v>
      </c>
      <c r="B3" s="336"/>
      <c r="C3" s="336"/>
      <c r="D3" s="336"/>
      <c r="E3" s="336"/>
      <c r="F3" s="336"/>
      <c r="J3" s="313" t="s">
        <v>184</v>
      </c>
      <c r="K3" s="313"/>
      <c r="L3" s="313"/>
    </row>
    <row r="4" spans="1:12" s="11" customFormat="1" ht="15.75" customHeight="1">
      <c r="A4" s="22"/>
      <c r="B4" s="23"/>
      <c r="C4" s="23"/>
      <c r="D4" s="23"/>
      <c r="E4" s="23"/>
      <c r="F4" s="24"/>
      <c r="G4" s="25"/>
      <c r="H4" s="25"/>
      <c r="I4" s="25"/>
      <c r="J4" s="4"/>
      <c r="K4" s="4"/>
      <c r="L4" s="81"/>
    </row>
    <row r="5" spans="1:12" s="60" customFormat="1" ht="15" customHeight="1">
      <c r="A5" s="330"/>
      <c r="B5" s="331"/>
      <c r="C5" s="331"/>
      <c r="D5" s="331"/>
      <c r="E5" s="332"/>
      <c r="F5" s="212"/>
      <c r="G5" s="213" t="s">
        <v>110</v>
      </c>
      <c r="H5" s="214"/>
      <c r="I5" s="215"/>
      <c r="J5" s="323" t="s">
        <v>111</v>
      </c>
      <c r="K5" s="324"/>
      <c r="L5" s="209"/>
    </row>
    <row r="6" spans="1:12" s="60" customFormat="1" ht="12.9" customHeight="1">
      <c r="A6" s="333"/>
      <c r="B6" s="334"/>
      <c r="C6" s="334"/>
      <c r="D6" s="334"/>
      <c r="E6" s="335"/>
      <c r="F6" s="216" t="s">
        <v>164</v>
      </c>
      <c r="G6" s="285" t="s">
        <v>15</v>
      </c>
      <c r="H6" s="217" t="s">
        <v>170</v>
      </c>
      <c r="I6" s="218" t="s">
        <v>116</v>
      </c>
      <c r="J6" s="325"/>
      <c r="K6" s="326"/>
      <c r="L6" s="210" t="s">
        <v>114</v>
      </c>
    </row>
    <row r="7" spans="1:12" s="60" customFormat="1" ht="12.9" customHeight="1">
      <c r="A7" s="333"/>
      <c r="B7" s="334"/>
      <c r="C7" s="334"/>
      <c r="D7" s="334"/>
      <c r="E7" s="335"/>
      <c r="F7" s="219" t="s">
        <v>117</v>
      </c>
      <c r="G7" s="286"/>
      <c r="H7" s="217" t="s">
        <v>171</v>
      </c>
      <c r="I7" s="220" t="s">
        <v>115</v>
      </c>
      <c r="J7" s="285" t="s">
        <v>15</v>
      </c>
      <c r="K7" s="283" t="s">
        <v>175</v>
      </c>
      <c r="L7" s="211" t="s">
        <v>0</v>
      </c>
    </row>
    <row r="8" spans="1:12" s="60" customFormat="1" ht="12.9" customHeight="1">
      <c r="A8" s="225"/>
      <c r="B8" s="226"/>
      <c r="C8" s="226"/>
      <c r="D8" s="226"/>
      <c r="E8" s="227"/>
      <c r="F8" s="221"/>
      <c r="G8" s="287"/>
      <c r="H8" s="222" t="s">
        <v>174</v>
      </c>
      <c r="I8" s="223"/>
      <c r="J8" s="287"/>
      <c r="K8" s="284"/>
      <c r="L8" s="224"/>
    </row>
    <row r="9" spans="1:12" ht="12.9" customHeight="1">
      <c r="A9" s="280"/>
      <c r="B9" s="281"/>
      <c r="C9" s="281"/>
      <c r="D9" s="281"/>
      <c r="E9" s="282"/>
      <c r="F9" s="190"/>
      <c r="G9" s="191"/>
      <c r="H9" s="143"/>
      <c r="I9" s="192"/>
      <c r="J9" s="135"/>
      <c r="K9" s="193"/>
      <c r="L9" s="82"/>
    </row>
    <row r="10" spans="1:12" ht="12.9" customHeight="1">
      <c r="A10" s="317" t="s">
        <v>180</v>
      </c>
      <c r="B10" s="318"/>
      <c r="C10" s="318"/>
      <c r="D10" s="318"/>
      <c r="E10" s="319"/>
      <c r="F10" s="76">
        <v>10662</v>
      </c>
      <c r="G10" s="66">
        <v>351</v>
      </c>
      <c r="H10" s="138">
        <v>1898</v>
      </c>
      <c r="I10" s="86">
        <f>SUM(F10:H10)</f>
        <v>12911</v>
      </c>
      <c r="J10" s="75">
        <v>47</v>
      </c>
      <c r="K10" s="138">
        <v>848</v>
      </c>
      <c r="L10" s="85">
        <f>SUM(I10:K10)</f>
        <v>13806</v>
      </c>
    </row>
    <row r="11" spans="1:12" ht="12.9" customHeight="1">
      <c r="A11" s="113"/>
      <c r="B11" s="114"/>
      <c r="C11" s="114"/>
      <c r="D11" s="114"/>
      <c r="E11" s="115"/>
      <c r="F11" s="76"/>
      <c r="G11" s="66"/>
      <c r="H11" s="138"/>
      <c r="I11" s="86"/>
      <c r="J11" s="66"/>
      <c r="K11" s="138"/>
      <c r="L11" s="125"/>
    </row>
    <row r="12" spans="1:12" ht="12.9" customHeight="1">
      <c r="A12" s="35"/>
      <c r="B12" s="36"/>
      <c r="C12" s="36"/>
      <c r="D12" s="36"/>
      <c r="E12" s="36"/>
      <c r="F12" s="58"/>
      <c r="G12" s="67"/>
      <c r="H12" s="144"/>
      <c r="I12" s="87"/>
      <c r="J12" s="67"/>
      <c r="K12" s="144"/>
      <c r="L12" s="84"/>
    </row>
    <row r="13" spans="1:12" s="11" customFormat="1" ht="12.9" customHeight="1">
      <c r="A13" s="295" t="s">
        <v>140</v>
      </c>
      <c r="B13" s="296"/>
      <c r="C13" s="296"/>
      <c r="D13" s="296"/>
      <c r="E13" s="297"/>
      <c r="F13" s="53"/>
      <c r="G13" s="68"/>
      <c r="H13" s="48"/>
      <c r="I13" s="88"/>
      <c r="J13" s="68"/>
      <c r="K13" s="48"/>
      <c r="L13" s="84"/>
    </row>
    <row r="14" spans="1:12" ht="12.9" customHeight="1">
      <c r="A14" s="37"/>
      <c r="B14" s="291" t="s">
        <v>17</v>
      </c>
      <c r="C14" s="291"/>
      <c r="D14" s="291"/>
      <c r="E14" s="292"/>
      <c r="F14" s="53">
        <v>5491</v>
      </c>
      <c r="G14" s="68">
        <v>95</v>
      </c>
      <c r="H14" s="48">
        <v>504</v>
      </c>
      <c r="I14" s="88">
        <f>SUM(F14:H14)</f>
        <v>6090</v>
      </c>
      <c r="J14" s="68">
        <v>10</v>
      </c>
      <c r="K14" s="48">
        <v>128</v>
      </c>
      <c r="L14" s="84">
        <f>SUM(I14:K14)</f>
        <v>6228</v>
      </c>
    </row>
    <row r="15" spans="1:12" ht="12.9" customHeight="1">
      <c r="A15" s="37"/>
      <c r="B15" s="291" t="s">
        <v>18</v>
      </c>
      <c r="C15" s="291"/>
      <c r="D15" s="291"/>
      <c r="E15" s="292"/>
      <c r="F15" s="53">
        <v>5171</v>
      </c>
      <c r="G15" s="68">
        <v>256</v>
      </c>
      <c r="H15" s="48">
        <v>1394</v>
      </c>
      <c r="I15" s="88">
        <f>SUM(F15:H15)</f>
        <v>6821</v>
      </c>
      <c r="J15" s="68">
        <v>37</v>
      </c>
      <c r="K15" s="48">
        <v>720</v>
      </c>
      <c r="L15" s="84">
        <f>SUM(I15:K15)</f>
        <v>7578</v>
      </c>
    </row>
    <row r="16" spans="1:12" s="60" customFormat="1" ht="12.9" customHeight="1">
      <c r="A16" s="298" t="s">
        <v>0</v>
      </c>
      <c r="B16" s="299"/>
      <c r="C16" s="299"/>
      <c r="D16" s="299"/>
      <c r="E16" s="300"/>
      <c r="F16" s="228">
        <f t="shared" ref="F16:L16" si="0">SUM(F14:F15)</f>
        <v>10662</v>
      </c>
      <c r="G16" s="229">
        <f t="shared" si="0"/>
        <v>351</v>
      </c>
      <c r="H16" s="230">
        <f t="shared" si="0"/>
        <v>1898</v>
      </c>
      <c r="I16" s="231">
        <f t="shared" si="0"/>
        <v>12911</v>
      </c>
      <c r="J16" s="229">
        <f t="shared" si="0"/>
        <v>47</v>
      </c>
      <c r="K16" s="230">
        <f t="shared" si="0"/>
        <v>848</v>
      </c>
      <c r="L16" s="232">
        <f t="shared" si="0"/>
        <v>13806</v>
      </c>
    </row>
    <row r="17" spans="1:12" ht="12.9" customHeight="1">
      <c r="A17" s="301"/>
      <c r="B17" s="302"/>
      <c r="C17" s="303"/>
      <c r="D17" s="303"/>
      <c r="E17" s="304"/>
      <c r="F17" s="53"/>
      <c r="G17" s="68"/>
      <c r="H17" s="48"/>
      <c r="I17" s="88"/>
      <c r="J17" s="68"/>
      <c r="K17" s="48"/>
      <c r="L17" s="84"/>
    </row>
    <row r="18" spans="1:12" ht="12.9" customHeight="1">
      <c r="A18" s="295" t="s">
        <v>141</v>
      </c>
      <c r="B18" s="296"/>
      <c r="C18" s="296"/>
      <c r="D18" s="296"/>
      <c r="E18" s="297"/>
      <c r="F18" s="53"/>
      <c r="G18" s="68"/>
      <c r="H18" s="48"/>
      <c r="I18" s="88"/>
      <c r="J18" s="68"/>
      <c r="K18" s="48"/>
      <c r="L18" s="84"/>
    </row>
    <row r="19" spans="1:12" ht="12.9" customHeight="1">
      <c r="A19" s="37"/>
      <c r="B19" s="291" t="s">
        <v>3</v>
      </c>
      <c r="C19" s="291"/>
      <c r="D19" s="291"/>
      <c r="E19" s="292"/>
      <c r="F19" s="53">
        <v>8621</v>
      </c>
      <c r="G19" s="68">
        <v>251</v>
      </c>
      <c r="H19" s="48">
        <v>1207</v>
      </c>
      <c r="I19" s="88">
        <f>SUM(F19:H19)</f>
        <v>10079</v>
      </c>
      <c r="J19" s="68">
        <v>1</v>
      </c>
      <c r="K19" s="48">
        <v>15</v>
      </c>
      <c r="L19" s="84">
        <f>SUM(I19:K19)</f>
        <v>10095</v>
      </c>
    </row>
    <row r="20" spans="1:12" ht="12.9" customHeight="1">
      <c r="A20" s="37"/>
      <c r="B20" s="291" t="s">
        <v>4</v>
      </c>
      <c r="C20" s="291"/>
      <c r="D20" s="291"/>
      <c r="E20" s="292"/>
      <c r="F20" s="53">
        <v>1591</v>
      </c>
      <c r="G20" s="68">
        <v>100</v>
      </c>
      <c r="H20" s="48">
        <v>691</v>
      </c>
      <c r="I20" s="88">
        <f>SUM(F20:H20)</f>
        <v>2382</v>
      </c>
      <c r="J20" s="68">
        <v>46</v>
      </c>
      <c r="K20" s="48">
        <v>833</v>
      </c>
      <c r="L20" s="84">
        <f>SUM(I20:K20)</f>
        <v>3261</v>
      </c>
    </row>
    <row r="21" spans="1:12" ht="12.9" customHeight="1">
      <c r="A21" s="37"/>
      <c r="B21" s="291" t="s">
        <v>16</v>
      </c>
      <c r="C21" s="291"/>
      <c r="D21" s="291"/>
      <c r="E21" s="292"/>
      <c r="F21" s="53">
        <v>450</v>
      </c>
      <c r="G21" s="71">
        <v>0</v>
      </c>
      <c r="H21" s="48">
        <v>0</v>
      </c>
      <c r="I21" s="88">
        <f>SUM(F21:H21)</f>
        <v>450</v>
      </c>
      <c r="J21" s="71">
        <v>0</v>
      </c>
      <c r="K21" s="48">
        <v>0</v>
      </c>
      <c r="L21" s="84">
        <f>SUM(I21:K21)</f>
        <v>450</v>
      </c>
    </row>
    <row r="22" spans="1:12" s="61" customFormat="1" ht="12.9" customHeight="1">
      <c r="A22" s="298" t="s">
        <v>0</v>
      </c>
      <c r="B22" s="299"/>
      <c r="C22" s="299"/>
      <c r="D22" s="299"/>
      <c r="E22" s="300"/>
      <c r="F22" s="228">
        <f t="shared" ref="F22:L22" si="1">SUM(F19:F21)</f>
        <v>10662</v>
      </c>
      <c r="G22" s="229">
        <f t="shared" si="1"/>
        <v>351</v>
      </c>
      <c r="H22" s="230">
        <f t="shared" si="1"/>
        <v>1898</v>
      </c>
      <c r="I22" s="231">
        <f t="shared" si="1"/>
        <v>12911</v>
      </c>
      <c r="J22" s="229">
        <f t="shared" si="1"/>
        <v>47</v>
      </c>
      <c r="K22" s="230">
        <f t="shared" si="1"/>
        <v>848</v>
      </c>
      <c r="L22" s="232">
        <f t="shared" si="1"/>
        <v>13806</v>
      </c>
    </row>
    <row r="23" spans="1:12" s="28" customFormat="1" ht="12.9" customHeight="1">
      <c r="A23" s="301"/>
      <c r="B23" s="302"/>
      <c r="C23" s="303"/>
      <c r="D23" s="303"/>
      <c r="E23" s="304"/>
      <c r="F23" s="53"/>
      <c r="G23" s="68"/>
      <c r="H23" s="48"/>
      <c r="I23" s="88"/>
      <c r="J23" s="68"/>
      <c r="K23" s="48"/>
      <c r="L23" s="84"/>
    </row>
    <row r="24" spans="1:12" ht="12.9" customHeight="1">
      <c r="A24" s="295" t="s">
        <v>142</v>
      </c>
      <c r="B24" s="296"/>
      <c r="C24" s="296"/>
      <c r="D24" s="296"/>
      <c r="E24" s="297"/>
      <c r="F24" s="53"/>
      <c r="G24" s="68"/>
      <c r="H24" s="48"/>
      <c r="I24" s="88"/>
      <c r="J24" s="68"/>
      <c r="K24" s="48"/>
      <c r="L24" s="84"/>
    </row>
    <row r="25" spans="1:12" ht="12.9" customHeight="1">
      <c r="A25" s="37"/>
      <c r="B25" s="291" t="s">
        <v>55</v>
      </c>
      <c r="C25" s="291"/>
      <c r="D25" s="291"/>
      <c r="E25" s="292"/>
      <c r="F25" s="53">
        <v>9490</v>
      </c>
      <c r="G25" s="68">
        <v>102</v>
      </c>
      <c r="H25" s="48">
        <v>352</v>
      </c>
      <c r="I25" s="88">
        <f>SUM(F25:H25)</f>
        <v>9944</v>
      </c>
      <c r="J25" s="68">
        <v>0</v>
      </c>
      <c r="K25" s="48">
        <v>2</v>
      </c>
      <c r="L25" s="84">
        <f>SUM(I25:K25)</f>
        <v>9946</v>
      </c>
    </row>
    <row r="26" spans="1:12" ht="12.9" customHeight="1">
      <c r="A26" s="37"/>
      <c r="B26" s="291" t="s">
        <v>56</v>
      </c>
      <c r="C26" s="291"/>
      <c r="D26" s="291"/>
      <c r="E26" s="292"/>
      <c r="F26" s="53">
        <v>1172</v>
      </c>
      <c r="G26" s="68">
        <v>249</v>
      </c>
      <c r="H26" s="48">
        <v>1546</v>
      </c>
      <c r="I26" s="88">
        <f>SUM(F26:H26)</f>
        <v>2967</v>
      </c>
      <c r="J26" s="68">
        <v>47</v>
      </c>
      <c r="K26" s="48">
        <v>846</v>
      </c>
      <c r="L26" s="84">
        <f>SUM(I26:K26)</f>
        <v>3860</v>
      </c>
    </row>
    <row r="27" spans="1:12" s="60" customFormat="1" ht="12.9" customHeight="1">
      <c r="A27" s="298" t="s">
        <v>0</v>
      </c>
      <c r="B27" s="299"/>
      <c r="C27" s="299"/>
      <c r="D27" s="299"/>
      <c r="E27" s="300"/>
      <c r="F27" s="228">
        <f t="shared" ref="F27:L27" si="2">SUM(F25:F26)</f>
        <v>10662</v>
      </c>
      <c r="G27" s="229">
        <f t="shared" si="2"/>
        <v>351</v>
      </c>
      <c r="H27" s="230">
        <f t="shared" si="2"/>
        <v>1898</v>
      </c>
      <c r="I27" s="231">
        <f t="shared" si="2"/>
        <v>12911</v>
      </c>
      <c r="J27" s="229">
        <f t="shared" si="2"/>
        <v>47</v>
      </c>
      <c r="K27" s="230">
        <f t="shared" si="2"/>
        <v>848</v>
      </c>
      <c r="L27" s="232">
        <f t="shared" si="2"/>
        <v>13806</v>
      </c>
    </row>
    <row r="28" spans="1:12" s="18" customFormat="1" ht="12.9" customHeight="1">
      <c r="A28" s="111"/>
      <c r="B28" s="112"/>
      <c r="C28" s="116"/>
      <c r="D28" s="116"/>
      <c r="E28" s="117"/>
      <c r="F28" s="58"/>
      <c r="G28" s="67"/>
      <c r="H28" s="46"/>
      <c r="I28" s="87"/>
      <c r="J28" s="67"/>
      <c r="K28" s="46"/>
      <c r="L28" s="82"/>
    </row>
    <row r="29" spans="1:12" s="11" customFormat="1" ht="12.9" customHeight="1">
      <c r="A29" s="327" t="s">
        <v>93</v>
      </c>
      <c r="B29" s="328"/>
      <c r="C29" s="328"/>
      <c r="D29" s="328"/>
      <c r="E29" s="329"/>
      <c r="F29" s="127">
        <f t="shared" ref="F29:L29" si="3">F25+F26/3</f>
        <v>9880.6666666666661</v>
      </c>
      <c r="G29" s="128">
        <f t="shared" si="3"/>
        <v>185</v>
      </c>
      <c r="H29" s="129">
        <f t="shared" si="3"/>
        <v>867.33333333333337</v>
      </c>
      <c r="I29" s="130">
        <f t="shared" si="3"/>
        <v>10933</v>
      </c>
      <c r="J29" s="128">
        <f>J25+J26/3</f>
        <v>15.666666666666666</v>
      </c>
      <c r="K29" s="129">
        <f t="shared" si="3"/>
        <v>284</v>
      </c>
      <c r="L29" s="131">
        <f t="shared" si="3"/>
        <v>11232.666666666666</v>
      </c>
    </row>
    <row r="30" spans="1:12" ht="12.9" customHeight="1">
      <c r="A30" s="320" t="s">
        <v>108</v>
      </c>
      <c r="B30" s="321"/>
      <c r="C30" s="321"/>
      <c r="D30" s="321"/>
      <c r="E30" s="322"/>
      <c r="F30" s="78"/>
      <c r="G30" s="70"/>
      <c r="H30" s="50"/>
      <c r="I30" s="90"/>
      <c r="J30" s="70"/>
      <c r="K30" s="50"/>
      <c r="L30" s="83"/>
    </row>
    <row r="31" spans="1:12" ht="12.9" customHeight="1">
      <c r="A31" s="32"/>
      <c r="B31" s="33"/>
      <c r="C31" s="33"/>
      <c r="D31" s="33"/>
      <c r="E31" s="34"/>
      <c r="F31" s="77"/>
      <c r="G31" s="69"/>
      <c r="H31" s="49"/>
      <c r="I31" s="89"/>
      <c r="J31" s="69"/>
      <c r="K31" s="49"/>
      <c r="L31" s="82"/>
    </row>
    <row r="32" spans="1:12" ht="12.9" customHeight="1">
      <c r="A32" s="295" t="s">
        <v>143</v>
      </c>
      <c r="B32" s="296"/>
      <c r="C32" s="296"/>
      <c r="D32" s="296"/>
      <c r="E32" s="297"/>
      <c r="F32" s="53"/>
      <c r="G32" s="68"/>
      <c r="H32" s="48"/>
      <c r="I32" s="88"/>
      <c r="J32" s="68"/>
      <c r="K32" s="48"/>
      <c r="L32" s="84"/>
    </row>
    <row r="33" spans="1:12" ht="12.9" customHeight="1">
      <c r="A33" s="105"/>
      <c r="B33" s="291" t="s">
        <v>100</v>
      </c>
      <c r="C33" s="291"/>
      <c r="D33" s="291"/>
      <c r="E33" s="292"/>
      <c r="F33" s="53"/>
      <c r="G33" s="68"/>
      <c r="H33" s="48"/>
      <c r="I33" s="88"/>
      <c r="J33" s="68"/>
      <c r="K33" s="48"/>
      <c r="L33" s="84"/>
    </row>
    <row r="34" spans="1:12" ht="12.9" customHeight="1">
      <c r="A34" s="37"/>
      <c r="B34" s="38"/>
      <c r="C34" s="291" t="s">
        <v>98</v>
      </c>
      <c r="D34" s="291"/>
      <c r="E34" s="292"/>
      <c r="F34" s="53">
        <v>420</v>
      </c>
      <c r="G34" s="71">
        <v>0</v>
      </c>
      <c r="H34" s="48">
        <v>8</v>
      </c>
      <c r="I34" s="88">
        <f>SUM(F34:H34)</f>
        <v>428</v>
      </c>
      <c r="J34" s="71">
        <v>0</v>
      </c>
      <c r="K34" s="13">
        <v>0</v>
      </c>
      <c r="L34" s="84">
        <f>SUM(I34:K34)</f>
        <v>428</v>
      </c>
    </row>
    <row r="35" spans="1:12" ht="12.9" customHeight="1">
      <c r="A35" s="37"/>
      <c r="B35" s="38"/>
      <c r="C35" s="291" t="s">
        <v>109</v>
      </c>
      <c r="D35" s="291"/>
      <c r="E35" s="292"/>
      <c r="F35" s="53">
        <v>6814</v>
      </c>
      <c r="G35" s="71">
        <v>346</v>
      </c>
      <c r="H35" s="48">
        <v>1395</v>
      </c>
      <c r="I35" s="88">
        <f>SUM(F35:H35)</f>
        <v>8555</v>
      </c>
      <c r="J35" s="71">
        <v>46</v>
      </c>
      <c r="K35" s="48">
        <v>764</v>
      </c>
      <c r="L35" s="84">
        <f>SUM(I35:K35)</f>
        <v>9365</v>
      </c>
    </row>
    <row r="36" spans="1:12" ht="12.9" customHeight="1">
      <c r="A36" s="133"/>
      <c r="B36" s="132"/>
      <c r="C36" s="291" t="s">
        <v>118</v>
      </c>
      <c r="D36" s="291"/>
      <c r="E36" s="292"/>
      <c r="F36" s="53">
        <v>306</v>
      </c>
      <c r="G36" s="71">
        <v>0</v>
      </c>
      <c r="H36" s="48">
        <v>0</v>
      </c>
      <c r="I36" s="88">
        <f>SUM(F36:H36)</f>
        <v>306</v>
      </c>
      <c r="J36" s="71">
        <v>0</v>
      </c>
      <c r="K36" s="13">
        <v>0</v>
      </c>
      <c r="L36" s="84">
        <f>SUM(I36:K36)</f>
        <v>306</v>
      </c>
    </row>
    <row r="37" spans="1:12" ht="12.9" customHeight="1">
      <c r="A37" s="133"/>
      <c r="B37" s="132"/>
      <c r="C37" s="291" t="s">
        <v>119</v>
      </c>
      <c r="D37" s="291"/>
      <c r="E37" s="292"/>
      <c r="F37" s="53">
        <v>23</v>
      </c>
      <c r="G37" s="71">
        <v>0</v>
      </c>
      <c r="H37" s="13">
        <v>1</v>
      </c>
      <c r="I37" s="88">
        <f>SUM(F37:H37)</f>
        <v>24</v>
      </c>
      <c r="J37" s="71">
        <v>0</v>
      </c>
      <c r="K37" s="13">
        <v>0</v>
      </c>
      <c r="L37" s="84">
        <f>SUM(I37:K37)</f>
        <v>24</v>
      </c>
    </row>
    <row r="38" spans="1:12" s="60" customFormat="1" ht="12.9" customHeight="1">
      <c r="A38" s="233"/>
      <c r="B38" s="308" t="s">
        <v>101</v>
      </c>
      <c r="C38" s="308"/>
      <c r="D38" s="308"/>
      <c r="E38" s="309"/>
      <c r="F38" s="234">
        <f t="shared" ref="F38:L38" si="4">SUM(F34:F37)</f>
        <v>7563</v>
      </c>
      <c r="G38" s="235">
        <f t="shared" si="4"/>
        <v>346</v>
      </c>
      <c r="H38" s="234">
        <f t="shared" si="4"/>
        <v>1404</v>
      </c>
      <c r="I38" s="236">
        <f t="shared" si="4"/>
        <v>9313</v>
      </c>
      <c r="J38" s="235">
        <f t="shared" si="4"/>
        <v>46</v>
      </c>
      <c r="K38" s="234">
        <f t="shared" si="4"/>
        <v>764</v>
      </c>
      <c r="L38" s="237">
        <f t="shared" si="4"/>
        <v>10123</v>
      </c>
    </row>
    <row r="39" spans="1:12" ht="12.9" customHeight="1">
      <c r="A39" s="26"/>
      <c r="B39" s="122"/>
      <c r="C39" s="27"/>
      <c r="D39" s="27"/>
      <c r="E39" s="59"/>
      <c r="F39" s="56"/>
      <c r="G39" s="72"/>
      <c r="H39" s="51"/>
      <c r="I39" s="91"/>
      <c r="J39" s="72"/>
      <c r="K39" s="51"/>
      <c r="L39" s="84"/>
    </row>
    <row r="40" spans="1:12" ht="12.9" customHeight="1">
      <c r="A40" s="37"/>
      <c r="B40" s="291" t="s">
        <v>102</v>
      </c>
      <c r="C40" s="291"/>
      <c r="D40" s="291"/>
      <c r="E40" s="292"/>
      <c r="F40" s="53"/>
      <c r="G40" s="68"/>
      <c r="H40" s="48"/>
      <c r="I40" s="88"/>
      <c r="J40" s="68"/>
      <c r="K40" s="48"/>
      <c r="L40" s="84"/>
    </row>
    <row r="41" spans="1:12" ht="12.9" customHeight="1">
      <c r="A41" s="37"/>
      <c r="B41" s="38"/>
      <c r="C41" s="291" t="s">
        <v>103</v>
      </c>
      <c r="D41" s="291"/>
      <c r="E41" s="292"/>
      <c r="F41" s="53">
        <v>323</v>
      </c>
      <c r="G41" s="71">
        <v>0</v>
      </c>
      <c r="H41" s="48">
        <v>32</v>
      </c>
      <c r="I41" s="88">
        <f>SUM(F41:H41)</f>
        <v>355</v>
      </c>
      <c r="J41" s="71">
        <v>0</v>
      </c>
      <c r="K41" s="48">
        <v>0</v>
      </c>
      <c r="L41" s="84">
        <f>SUM(I41:K41)</f>
        <v>355</v>
      </c>
    </row>
    <row r="42" spans="1:12" ht="12.9" customHeight="1">
      <c r="A42" s="37"/>
      <c r="B42" s="38"/>
      <c r="C42" s="291" t="s">
        <v>99</v>
      </c>
      <c r="D42" s="291"/>
      <c r="E42" s="292"/>
      <c r="F42" s="53">
        <v>368</v>
      </c>
      <c r="G42" s="71">
        <v>1</v>
      </c>
      <c r="H42" s="48">
        <v>8</v>
      </c>
      <c r="I42" s="88">
        <f>SUM(F42:H42)</f>
        <v>377</v>
      </c>
      <c r="J42" s="68">
        <v>0</v>
      </c>
      <c r="K42" s="13">
        <v>0</v>
      </c>
      <c r="L42" s="84">
        <f>SUM(I42:K42)</f>
        <v>377</v>
      </c>
    </row>
    <row r="43" spans="1:12" ht="12.9" customHeight="1">
      <c r="A43" s="37"/>
      <c r="B43" s="38"/>
      <c r="C43" s="101" t="s">
        <v>113</v>
      </c>
      <c r="D43" s="101"/>
      <c r="E43" s="102"/>
      <c r="F43" s="53">
        <v>44</v>
      </c>
      <c r="G43" s="71">
        <v>0</v>
      </c>
      <c r="H43" s="13">
        <v>1</v>
      </c>
      <c r="I43" s="88">
        <f>SUM(F43:H43)</f>
        <v>45</v>
      </c>
      <c r="J43" s="71">
        <v>0</v>
      </c>
      <c r="K43" s="13">
        <v>0</v>
      </c>
      <c r="L43" s="84">
        <f>SUM(I43:K43)</f>
        <v>45</v>
      </c>
    </row>
    <row r="44" spans="1:12" ht="12.9" customHeight="1">
      <c r="A44" s="119"/>
      <c r="B44" s="101"/>
      <c r="C44" s="291" t="s">
        <v>104</v>
      </c>
      <c r="D44" s="291"/>
      <c r="E44" s="292"/>
      <c r="F44" s="53">
        <v>2364</v>
      </c>
      <c r="G44" s="68">
        <v>4</v>
      </c>
      <c r="H44" s="48">
        <v>453</v>
      </c>
      <c r="I44" s="88">
        <f>SUM(F44:H44)</f>
        <v>2821</v>
      </c>
      <c r="J44" s="68">
        <v>1</v>
      </c>
      <c r="K44" s="48">
        <v>84</v>
      </c>
      <c r="L44" s="84">
        <f>SUM(I44:K44)</f>
        <v>2906</v>
      </c>
    </row>
    <row r="45" spans="1:12" s="60" customFormat="1" ht="12.9" customHeight="1">
      <c r="A45" s="233"/>
      <c r="B45" s="308" t="s">
        <v>105</v>
      </c>
      <c r="C45" s="308"/>
      <c r="D45" s="308"/>
      <c r="E45" s="309"/>
      <c r="F45" s="234">
        <f t="shared" ref="F45:L45" si="5">SUM(F41:F44)</f>
        <v>3099</v>
      </c>
      <c r="G45" s="235">
        <f t="shared" si="5"/>
        <v>5</v>
      </c>
      <c r="H45" s="234">
        <f t="shared" si="5"/>
        <v>494</v>
      </c>
      <c r="I45" s="236">
        <f t="shared" si="5"/>
        <v>3598</v>
      </c>
      <c r="J45" s="235">
        <f t="shared" si="5"/>
        <v>1</v>
      </c>
      <c r="K45" s="234">
        <f t="shared" si="5"/>
        <v>84</v>
      </c>
      <c r="L45" s="237">
        <f t="shared" si="5"/>
        <v>3683</v>
      </c>
    </row>
    <row r="46" spans="1:12" ht="12.9" customHeight="1">
      <c r="A46" s="105"/>
      <c r="B46" s="106"/>
      <c r="C46" s="101"/>
      <c r="D46" s="101"/>
      <c r="E46" s="102"/>
      <c r="F46" s="53"/>
      <c r="G46" s="68"/>
      <c r="H46" s="48"/>
      <c r="I46" s="88"/>
      <c r="J46" s="68"/>
      <c r="K46" s="48"/>
      <c r="L46" s="84"/>
    </row>
    <row r="47" spans="1:12" s="194" customFormat="1" ht="12.9" customHeight="1">
      <c r="A47" s="298" t="s">
        <v>0</v>
      </c>
      <c r="B47" s="299"/>
      <c r="C47" s="299"/>
      <c r="D47" s="299"/>
      <c r="E47" s="300"/>
      <c r="F47" s="228">
        <f>F38+F45</f>
        <v>10662</v>
      </c>
      <c r="G47" s="229">
        <f t="shared" ref="G47:L47" si="6">G38+G45</f>
        <v>351</v>
      </c>
      <c r="H47" s="230">
        <f t="shared" si="6"/>
        <v>1898</v>
      </c>
      <c r="I47" s="231">
        <f>I38+I45</f>
        <v>12911</v>
      </c>
      <c r="J47" s="229">
        <f t="shared" si="6"/>
        <v>47</v>
      </c>
      <c r="K47" s="230">
        <f t="shared" si="6"/>
        <v>848</v>
      </c>
      <c r="L47" s="232">
        <f t="shared" si="6"/>
        <v>13806</v>
      </c>
    </row>
    <row r="48" spans="1:12" ht="12.9" customHeight="1">
      <c r="A48" s="111"/>
      <c r="B48" s="303"/>
      <c r="C48" s="303"/>
      <c r="D48" s="303"/>
      <c r="E48" s="304"/>
      <c r="F48" s="52"/>
      <c r="G48" s="73"/>
      <c r="H48" s="52"/>
      <c r="I48" s="92"/>
      <c r="J48" s="73"/>
      <c r="K48" s="52"/>
      <c r="L48" s="82"/>
    </row>
    <row r="49" spans="1:13" ht="12.9" customHeight="1">
      <c r="A49" s="305" t="s">
        <v>2</v>
      </c>
      <c r="B49" s="306"/>
      <c r="C49" s="306"/>
      <c r="D49" s="306"/>
      <c r="E49" s="307"/>
      <c r="F49" s="53"/>
      <c r="G49" s="68"/>
      <c r="H49" s="53"/>
      <c r="I49" s="88"/>
      <c r="J49" s="68"/>
      <c r="K49" s="53"/>
      <c r="L49" s="82"/>
    </row>
    <row r="50" spans="1:13" ht="12.9" customHeight="1">
      <c r="A50" s="105"/>
      <c r="B50" s="291" t="s">
        <v>3</v>
      </c>
      <c r="C50" s="291"/>
      <c r="D50" s="291"/>
      <c r="E50" s="292"/>
      <c r="F50" s="52">
        <v>22.2</v>
      </c>
      <c r="G50" s="73">
        <v>28.6</v>
      </c>
      <c r="H50" s="52">
        <v>33.299999999999997</v>
      </c>
      <c r="I50" s="124">
        <v>23.7</v>
      </c>
      <c r="J50" s="184">
        <v>48</v>
      </c>
      <c r="K50" s="52">
        <v>40.700000000000003</v>
      </c>
      <c r="L50" s="155">
        <v>23.7</v>
      </c>
    </row>
    <row r="51" spans="1:13" ht="12.9" customHeight="1">
      <c r="A51" s="105"/>
      <c r="B51" s="291" t="s">
        <v>4</v>
      </c>
      <c r="C51" s="291"/>
      <c r="D51" s="291"/>
      <c r="E51" s="292"/>
      <c r="F51" s="52">
        <v>30.4</v>
      </c>
      <c r="G51" s="73">
        <v>38.4</v>
      </c>
      <c r="H51" s="52">
        <v>38</v>
      </c>
      <c r="I51" s="124">
        <v>32.9</v>
      </c>
      <c r="J51" s="184">
        <v>45.1</v>
      </c>
      <c r="K51" s="52">
        <v>40.9</v>
      </c>
      <c r="L51" s="155">
        <v>35.1</v>
      </c>
    </row>
    <row r="52" spans="1:13" ht="12.9" customHeight="1">
      <c r="A52" s="105"/>
      <c r="B52" s="291" t="s">
        <v>16</v>
      </c>
      <c r="C52" s="291"/>
      <c r="D52" s="291"/>
      <c r="E52" s="292"/>
      <c r="F52" s="52">
        <v>26.8</v>
      </c>
      <c r="G52" s="198" t="s">
        <v>185</v>
      </c>
      <c r="H52" s="198" t="s">
        <v>185</v>
      </c>
      <c r="I52" s="124">
        <v>26.8</v>
      </c>
      <c r="J52" s="184" t="s">
        <v>185</v>
      </c>
      <c r="K52" s="184" t="s">
        <v>185</v>
      </c>
      <c r="L52" s="155">
        <v>26.8</v>
      </c>
    </row>
    <row r="53" spans="1:13" s="194" customFormat="1" ht="12.9" customHeight="1">
      <c r="A53" s="355" t="s">
        <v>21</v>
      </c>
      <c r="B53" s="308"/>
      <c r="C53" s="308"/>
      <c r="D53" s="308"/>
      <c r="E53" s="309"/>
      <c r="F53" s="238">
        <v>23.6</v>
      </c>
      <c r="G53" s="239">
        <v>31.4</v>
      </c>
      <c r="H53" s="240">
        <v>35</v>
      </c>
      <c r="I53" s="238">
        <v>25.5</v>
      </c>
      <c r="J53" s="239">
        <v>45.1</v>
      </c>
      <c r="K53" s="240">
        <v>40.799999999999997</v>
      </c>
      <c r="L53" s="239">
        <v>26.5</v>
      </c>
      <c r="M53" s="275"/>
    </row>
    <row r="54" spans="1:13" ht="12.9" customHeight="1">
      <c r="A54" s="280"/>
      <c r="B54" s="281"/>
      <c r="C54" s="281"/>
      <c r="D54" s="281"/>
      <c r="E54" s="282"/>
      <c r="F54" s="53"/>
      <c r="G54" s="68"/>
      <c r="H54" s="48"/>
      <c r="I54" s="88"/>
      <c r="J54" s="68"/>
      <c r="K54" s="48"/>
      <c r="L54" s="82"/>
    </row>
    <row r="55" spans="1:13" ht="12.9" customHeight="1">
      <c r="A55" s="295" t="s">
        <v>144</v>
      </c>
      <c r="B55" s="296"/>
      <c r="C55" s="296"/>
      <c r="D55" s="296"/>
      <c r="E55" s="297"/>
      <c r="F55" s="53"/>
      <c r="G55" s="68"/>
      <c r="H55" s="53"/>
      <c r="I55" s="88"/>
      <c r="J55" s="68"/>
      <c r="K55" s="53"/>
      <c r="L55" s="82"/>
    </row>
    <row r="56" spans="1:13" ht="12.9" customHeight="1">
      <c r="A56" s="105"/>
      <c r="B56" s="291" t="s">
        <v>34</v>
      </c>
      <c r="C56" s="291"/>
      <c r="D56" s="291"/>
      <c r="E56" s="292"/>
      <c r="F56" s="53"/>
      <c r="G56" s="68"/>
      <c r="H56" s="53"/>
      <c r="I56" s="88"/>
      <c r="J56" s="68"/>
      <c r="K56" s="53"/>
      <c r="L56" s="82"/>
    </row>
    <row r="57" spans="1:13" ht="12.9" customHeight="1">
      <c r="A57" s="280"/>
      <c r="B57" s="281"/>
      <c r="C57" s="291" t="s">
        <v>3</v>
      </c>
      <c r="D57" s="291"/>
      <c r="E57" s="292"/>
      <c r="F57" s="53">
        <v>7366</v>
      </c>
      <c r="G57" s="68">
        <v>128</v>
      </c>
      <c r="H57" s="53">
        <v>266</v>
      </c>
      <c r="I57" s="88">
        <f>SUM(F57:H57)</f>
        <v>7760</v>
      </c>
      <c r="J57" s="71">
        <v>0</v>
      </c>
      <c r="K57" s="53">
        <v>0</v>
      </c>
      <c r="L57" s="84">
        <f>SUM(I57:K57)</f>
        <v>7760</v>
      </c>
    </row>
    <row r="58" spans="1:13" ht="12.9" customHeight="1">
      <c r="A58" s="280"/>
      <c r="B58" s="281"/>
      <c r="C58" s="291" t="s">
        <v>4</v>
      </c>
      <c r="D58" s="291"/>
      <c r="E58" s="292"/>
      <c r="F58" s="53">
        <v>357</v>
      </c>
      <c r="G58" s="71">
        <v>0</v>
      </c>
      <c r="H58" s="53">
        <v>34</v>
      </c>
      <c r="I58" s="88">
        <f>SUM(F58:H58)</f>
        <v>391</v>
      </c>
      <c r="J58" s="68">
        <v>1</v>
      </c>
      <c r="K58" s="53">
        <v>41</v>
      </c>
      <c r="L58" s="84">
        <f>SUM(I58:K58)</f>
        <v>433</v>
      </c>
    </row>
    <row r="59" spans="1:13" ht="12.9" customHeight="1">
      <c r="A59" s="280"/>
      <c r="B59" s="281"/>
      <c r="C59" s="291" t="s">
        <v>16</v>
      </c>
      <c r="D59" s="291"/>
      <c r="E59" s="292"/>
      <c r="F59" s="53">
        <v>183</v>
      </c>
      <c r="G59" s="71">
        <v>0</v>
      </c>
      <c r="H59" s="14">
        <v>0</v>
      </c>
      <c r="I59" s="88">
        <f>SUM(F59:H59)</f>
        <v>183</v>
      </c>
      <c r="J59" s="71">
        <v>0</v>
      </c>
      <c r="K59" s="14">
        <v>0</v>
      </c>
      <c r="L59" s="84">
        <f>SUM(I59:K59)</f>
        <v>183</v>
      </c>
    </row>
    <row r="60" spans="1:13" s="194" customFormat="1" ht="12.9" customHeight="1">
      <c r="A60" s="233"/>
      <c r="B60" s="308" t="s">
        <v>33</v>
      </c>
      <c r="C60" s="308"/>
      <c r="D60" s="308"/>
      <c r="E60" s="309"/>
      <c r="F60" s="234">
        <f t="shared" ref="F60:L60" si="7">SUM(F57:F59)</f>
        <v>7906</v>
      </c>
      <c r="G60" s="235">
        <f t="shared" si="7"/>
        <v>128</v>
      </c>
      <c r="H60" s="234">
        <f t="shared" si="7"/>
        <v>300</v>
      </c>
      <c r="I60" s="236">
        <f t="shared" si="7"/>
        <v>8334</v>
      </c>
      <c r="J60" s="235">
        <f t="shared" si="7"/>
        <v>1</v>
      </c>
      <c r="K60" s="234">
        <f t="shared" si="7"/>
        <v>41</v>
      </c>
      <c r="L60" s="237">
        <f t="shared" si="7"/>
        <v>8376</v>
      </c>
    </row>
    <row r="61" spans="1:13" ht="12.9" customHeight="1">
      <c r="A61" s="280"/>
      <c r="B61" s="281"/>
      <c r="C61" s="281"/>
      <c r="D61" s="281"/>
      <c r="E61" s="282"/>
      <c r="F61" s="53"/>
      <c r="G61" s="68"/>
      <c r="H61" s="53"/>
      <c r="I61" s="88"/>
      <c r="J61" s="68"/>
      <c r="K61" s="53"/>
      <c r="L61" s="84"/>
    </row>
    <row r="62" spans="1:13" ht="12.9" customHeight="1">
      <c r="A62" s="105"/>
      <c r="B62" s="291" t="s">
        <v>19</v>
      </c>
      <c r="C62" s="291"/>
      <c r="D62" s="291"/>
      <c r="E62" s="292"/>
      <c r="F62" s="53"/>
      <c r="G62" s="68"/>
      <c r="H62" s="53"/>
      <c r="I62" s="88"/>
      <c r="J62" s="68"/>
      <c r="K62" s="53"/>
      <c r="L62" s="84"/>
    </row>
    <row r="63" spans="1:13" ht="12.9" customHeight="1">
      <c r="A63" s="280"/>
      <c r="B63" s="281"/>
      <c r="C63" s="291" t="s">
        <v>3</v>
      </c>
      <c r="D63" s="291"/>
      <c r="E63" s="292"/>
      <c r="F63" s="53">
        <v>1253</v>
      </c>
      <c r="G63" s="68">
        <v>123</v>
      </c>
      <c r="H63" s="53">
        <v>937</v>
      </c>
      <c r="I63" s="88">
        <f>SUM(F63:H63)</f>
        <v>2313</v>
      </c>
      <c r="J63" s="68">
        <v>1</v>
      </c>
      <c r="K63" s="53">
        <v>15</v>
      </c>
      <c r="L63" s="84">
        <f>SUM(I63:K63)</f>
        <v>2329</v>
      </c>
    </row>
    <row r="64" spans="1:13" ht="12.9" customHeight="1">
      <c r="A64" s="280"/>
      <c r="B64" s="281"/>
      <c r="C64" s="291" t="s">
        <v>4</v>
      </c>
      <c r="D64" s="291"/>
      <c r="E64" s="292"/>
      <c r="F64" s="53">
        <v>1234</v>
      </c>
      <c r="G64" s="68">
        <v>100</v>
      </c>
      <c r="H64" s="53">
        <v>656</v>
      </c>
      <c r="I64" s="88">
        <f>SUM(F64:H64)</f>
        <v>1990</v>
      </c>
      <c r="J64" s="68">
        <v>45</v>
      </c>
      <c r="K64" s="53">
        <v>790</v>
      </c>
      <c r="L64" s="84">
        <f>SUM(I64:K64)</f>
        <v>2825</v>
      </c>
    </row>
    <row r="65" spans="1:13" ht="12.9" customHeight="1">
      <c r="A65" s="280"/>
      <c r="B65" s="281"/>
      <c r="C65" s="291" t="s">
        <v>16</v>
      </c>
      <c r="D65" s="291"/>
      <c r="E65" s="292"/>
      <c r="F65" s="53">
        <v>261</v>
      </c>
      <c r="G65" s="71">
        <v>0</v>
      </c>
      <c r="H65" s="14">
        <v>0</v>
      </c>
      <c r="I65" s="88">
        <f>SUM(F65:H65)</f>
        <v>261</v>
      </c>
      <c r="J65" s="71">
        <v>0</v>
      </c>
      <c r="K65" s="14">
        <v>0</v>
      </c>
      <c r="L65" s="84">
        <f>SUM(I65:K65)</f>
        <v>261</v>
      </c>
    </row>
    <row r="66" spans="1:13" s="194" customFormat="1" ht="12.9" customHeight="1">
      <c r="A66" s="233"/>
      <c r="B66" s="308" t="s">
        <v>35</v>
      </c>
      <c r="C66" s="308"/>
      <c r="D66" s="308"/>
      <c r="E66" s="309"/>
      <c r="F66" s="234">
        <f t="shared" ref="F66:L66" si="8">SUM(F63:F65)</f>
        <v>2748</v>
      </c>
      <c r="G66" s="235">
        <f t="shared" si="8"/>
        <v>223</v>
      </c>
      <c r="H66" s="234">
        <f t="shared" si="8"/>
        <v>1593</v>
      </c>
      <c r="I66" s="236">
        <f t="shared" si="8"/>
        <v>4564</v>
      </c>
      <c r="J66" s="235">
        <f t="shared" si="8"/>
        <v>46</v>
      </c>
      <c r="K66" s="234">
        <f t="shared" si="8"/>
        <v>805</v>
      </c>
      <c r="L66" s="237">
        <f t="shared" si="8"/>
        <v>5415</v>
      </c>
    </row>
    <row r="67" spans="1:13" ht="12.9" customHeight="1">
      <c r="A67" s="351"/>
      <c r="B67" s="291"/>
      <c r="C67" s="291"/>
      <c r="D67" s="291"/>
      <c r="E67" s="292"/>
      <c r="F67" s="53"/>
      <c r="G67" s="68"/>
      <c r="H67" s="53"/>
      <c r="I67" s="88"/>
      <c r="J67" s="68"/>
      <c r="K67" s="53"/>
      <c r="L67" s="84"/>
    </row>
    <row r="68" spans="1:13" ht="12.9" customHeight="1">
      <c r="A68" s="119"/>
      <c r="B68" s="291" t="s">
        <v>20</v>
      </c>
      <c r="C68" s="291"/>
      <c r="D68" s="291"/>
      <c r="E68" s="292"/>
      <c r="F68" s="79"/>
      <c r="G68" s="68"/>
      <c r="H68" s="53"/>
      <c r="I68" s="88" t="s">
        <v>1</v>
      </c>
      <c r="J68" s="68"/>
      <c r="K68" s="53"/>
      <c r="L68" s="84"/>
    </row>
    <row r="69" spans="1:13" ht="12.9" customHeight="1">
      <c r="A69" s="280"/>
      <c r="B69" s="281"/>
      <c r="C69" s="291" t="s">
        <v>3</v>
      </c>
      <c r="D69" s="291"/>
      <c r="E69" s="292"/>
      <c r="F69" s="53">
        <v>2</v>
      </c>
      <c r="G69" s="71">
        <v>0</v>
      </c>
      <c r="H69" s="53">
        <v>4</v>
      </c>
      <c r="I69" s="88">
        <f>SUM(F69:H69)</f>
        <v>6</v>
      </c>
      <c r="J69" s="71">
        <v>0</v>
      </c>
      <c r="K69" s="14">
        <v>0</v>
      </c>
      <c r="L69" s="84">
        <f>SUM(I69:K69)</f>
        <v>6</v>
      </c>
    </row>
    <row r="70" spans="1:13" ht="12.9" customHeight="1">
      <c r="A70" s="280"/>
      <c r="B70" s="281"/>
      <c r="C70" s="291" t="s">
        <v>4</v>
      </c>
      <c r="D70" s="291"/>
      <c r="E70" s="292"/>
      <c r="F70" s="14">
        <v>0</v>
      </c>
      <c r="G70" s="71">
        <v>0</v>
      </c>
      <c r="H70" s="53">
        <v>1</v>
      </c>
      <c r="I70" s="88">
        <f>SUM(F70:H70)</f>
        <v>1</v>
      </c>
      <c r="J70" s="71">
        <v>0</v>
      </c>
      <c r="K70" s="53">
        <v>2</v>
      </c>
      <c r="L70" s="84">
        <f>SUM(I70:K70)</f>
        <v>3</v>
      </c>
    </row>
    <row r="71" spans="1:13" ht="12.9" customHeight="1">
      <c r="A71" s="280"/>
      <c r="B71" s="281"/>
      <c r="C71" s="291" t="s">
        <v>16</v>
      </c>
      <c r="D71" s="291"/>
      <c r="E71" s="292"/>
      <c r="F71" s="53">
        <v>6</v>
      </c>
      <c r="G71" s="71">
        <v>0</v>
      </c>
      <c r="H71" s="14">
        <v>0</v>
      </c>
      <c r="I71" s="88">
        <f>SUM(F71:H71)</f>
        <v>6</v>
      </c>
      <c r="J71" s="71">
        <v>0</v>
      </c>
      <c r="K71" s="14">
        <v>0</v>
      </c>
      <c r="L71" s="84">
        <f>SUM(I71:K71)</f>
        <v>6</v>
      </c>
    </row>
    <row r="72" spans="1:13" s="194" customFormat="1" ht="12.9" customHeight="1">
      <c r="A72" s="233"/>
      <c r="B72" s="308" t="s">
        <v>36</v>
      </c>
      <c r="C72" s="308"/>
      <c r="D72" s="308"/>
      <c r="E72" s="309"/>
      <c r="F72" s="234">
        <f t="shared" ref="F72:L72" si="9">SUM(F69:F71)</f>
        <v>8</v>
      </c>
      <c r="G72" s="235">
        <f t="shared" si="9"/>
        <v>0</v>
      </c>
      <c r="H72" s="234">
        <f>SUM(H69:H71)</f>
        <v>5</v>
      </c>
      <c r="I72" s="236">
        <f t="shared" si="9"/>
        <v>13</v>
      </c>
      <c r="J72" s="235">
        <f t="shared" si="9"/>
        <v>0</v>
      </c>
      <c r="K72" s="234">
        <f t="shared" si="9"/>
        <v>2</v>
      </c>
      <c r="L72" s="237">
        <f t="shared" si="9"/>
        <v>15</v>
      </c>
    </row>
    <row r="73" spans="1:13" ht="12.9" customHeight="1">
      <c r="A73" s="280"/>
      <c r="B73" s="281"/>
      <c r="C73" s="281"/>
      <c r="D73" s="281"/>
      <c r="E73" s="282"/>
      <c r="F73" s="53"/>
      <c r="G73" s="68"/>
      <c r="H73" s="53"/>
      <c r="I73" s="88"/>
      <c r="J73" s="68"/>
      <c r="K73" s="53"/>
      <c r="L73" s="84"/>
    </row>
    <row r="74" spans="1:13" s="194" customFormat="1" ht="12.9" customHeight="1">
      <c r="A74" s="298" t="s">
        <v>0</v>
      </c>
      <c r="B74" s="299"/>
      <c r="C74" s="299"/>
      <c r="D74" s="299"/>
      <c r="E74" s="300"/>
      <c r="F74" s="228">
        <f t="shared" ref="F74:L74" si="10">F60+F66+F72</f>
        <v>10662</v>
      </c>
      <c r="G74" s="229">
        <f t="shared" si="10"/>
        <v>351</v>
      </c>
      <c r="H74" s="230">
        <f t="shared" si="10"/>
        <v>1898</v>
      </c>
      <c r="I74" s="231">
        <f t="shared" si="10"/>
        <v>12911</v>
      </c>
      <c r="J74" s="229">
        <f t="shared" si="10"/>
        <v>47</v>
      </c>
      <c r="K74" s="230">
        <f t="shared" si="10"/>
        <v>848</v>
      </c>
      <c r="L74" s="232">
        <f t="shared" si="10"/>
        <v>13806</v>
      </c>
    </row>
    <row r="75" spans="1:13" s="18" customFormat="1" ht="12.9" customHeight="1">
      <c r="A75" s="108"/>
      <c r="B75" s="109"/>
      <c r="C75" s="109"/>
      <c r="D75" s="109"/>
      <c r="E75" s="110"/>
      <c r="F75" s="53"/>
      <c r="G75" s="68"/>
      <c r="H75" s="53"/>
      <c r="I75" s="88"/>
      <c r="J75" s="68"/>
      <c r="K75" s="53"/>
      <c r="L75" s="98"/>
      <c r="M75" s="80"/>
    </row>
    <row r="76" spans="1:13" s="18" customFormat="1" ht="12.9" hidden="1" customHeight="1">
      <c r="A76" s="169"/>
      <c r="B76" s="170"/>
      <c r="C76" s="170"/>
      <c r="D76" s="170"/>
      <c r="E76" s="171"/>
      <c r="F76" s="53"/>
      <c r="G76" s="68"/>
      <c r="H76" s="53"/>
      <c r="I76" s="88"/>
      <c r="J76" s="68"/>
      <c r="K76" s="53"/>
      <c r="L76" s="98"/>
      <c r="M76" s="80"/>
    </row>
    <row r="77" spans="1:13" ht="12.9" customHeight="1">
      <c r="A77" s="295" t="s">
        <v>81</v>
      </c>
      <c r="B77" s="296"/>
      <c r="C77" s="296"/>
      <c r="D77" s="296"/>
      <c r="E77" s="297"/>
      <c r="F77" s="53"/>
      <c r="G77" s="68"/>
      <c r="H77" s="53"/>
      <c r="I77" s="88"/>
      <c r="J77" s="68"/>
      <c r="K77" s="53"/>
      <c r="L77" s="84"/>
    </row>
    <row r="78" spans="1:13" ht="12.9" customHeight="1">
      <c r="A78" s="108"/>
      <c r="B78" s="109"/>
      <c r="C78" s="109"/>
      <c r="D78" s="109"/>
      <c r="E78" s="110"/>
      <c r="F78" s="53"/>
      <c r="G78" s="68"/>
      <c r="H78" s="53"/>
      <c r="I78" s="88"/>
      <c r="J78" s="68"/>
      <c r="K78" s="53"/>
      <c r="L78" s="84"/>
    </row>
    <row r="79" spans="1:13" ht="12.9" customHeight="1">
      <c r="A79" s="108"/>
      <c r="B79" s="291" t="s">
        <v>84</v>
      </c>
      <c r="C79" s="291"/>
      <c r="D79" s="291"/>
      <c r="E79" s="292"/>
      <c r="F79" s="53"/>
      <c r="G79" s="68"/>
      <c r="H79" s="53"/>
      <c r="I79" s="88"/>
      <c r="J79" s="68"/>
      <c r="K79" s="53"/>
      <c r="L79" s="84"/>
    </row>
    <row r="80" spans="1:13" ht="12.9" customHeight="1">
      <c r="A80" s="16"/>
      <c r="C80" s="315" t="s">
        <v>55</v>
      </c>
      <c r="D80" s="315"/>
      <c r="E80" s="316"/>
      <c r="F80" s="54">
        <v>1458</v>
      </c>
      <c r="G80" s="74">
        <v>0</v>
      </c>
      <c r="H80" s="74">
        <v>0</v>
      </c>
      <c r="I80" s="88">
        <f>SUM(F80:H80)</f>
        <v>1458</v>
      </c>
      <c r="J80" s="72">
        <v>0</v>
      </c>
      <c r="K80" s="72">
        <v>0</v>
      </c>
      <c r="L80" s="84">
        <f>SUM(I80:K80)</f>
        <v>1458</v>
      </c>
    </row>
    <row r="81" spans="1:12" ht="12.9" customHeight="1">
      <c r="A81" s="16"/>
      <c r="C81" s="315" t="s">
        <v>56</v>
      </c>
      <c r="D81" s="315"/>
      <c r="E81" s="316"/>
      <c r="F81" s="54">
        <v>14</v>
      </c>
      <c r="G81" s="74">
        <v>0</v>
      </c>
      <c r="H81" s="74">
        <v>0</v>
      </c>
      <c r="I81" s="88">
        <f>SUM(F81:H81)</f>
        <v>14</v>
      </c>
      <c r="J81" s="72">
        <v>0</v>
      </c>
      <c r="K81" s="72">
        <v>0</v>
      </c>
      <c r="L81" s="84">
        <f>SUM(I81:K81)</f>
        <v>14</v>
      </c>
    </row>
    <row r="82" spans="1:12" s="194" customFormat="1" ht="12.9" customHeight="1">
      <c r="A82" s="233"/>
      <c r="B82" s="308" t="s">
        <v>86</v>
      </c>
      <c r="C82" s="308"/>
      <c r="D82" s="308"/>
      <c r="E82" s="309"/>
      <c r="F82" s="234">
        <f t="shared" ref="F82:L82" si="11">SUM(F80:F81)</f>
        <v>1472</v>
      </c>
      <c r="G82" s="235">
        <f t="shared" si="11"/>
        <v>0</v>
      </c>
      <c r="H82" s="234">
        <f>SUM(H80:H81)</f>
        <v>0</v>
      </c>
      <c r="I82" s="236">
        <f t="shared" si="11"/>
        <v>1472</v>
      </c>
      <c r="J82" s="235">
        <f t="shared" si="11"/>
        <v>0</v>
      </c>
      <c r="K82" s="234">
        <f t="shared" si="11"/>
        <v>0</v>
      </c>
      <c r="L82" s="237">
        <f t="shared" si="11"/>
        <v>1472</v>
      </c>
    </row>
    <row r="83" spans="1:12" ht="12.9" customHeight="1">
      <c r="A83" s="16"/>
      <c r="C83" s="315"/>
      <c r="D83" s="315"/>
      <c r="E83" s="316"/>
      <c r="F83" s="54"/>
      <c r="G83" s="74"/>
      <c r="H83" s="54"/>
      <c r="I83" s="93"/>
      <c r="J83" s="74"/>
      <c r="K83" s="54"/>
      <c r="L83" s="84"/>
    </row>
    <row r="84" spans="1:12" ht="12.9" customHeight="1">
      <c r="A84" s="108"/>
      <c r="B84" s="291" t="s">
        <v>85</v>
      </c>
      <c r="C84" s="291"/>
      <c r="D84" s="291"/>
      <c r="E84" s="292"/>
      <c r="F84" s="53"/>
      <c r="G84" s="68"/>
      <c r="H84" s="53"/>
      <c r="I84" s="88"/>
      <c r="J84" s="68"/>
      <c r="K84" s="53"/>
      <c r="L84" s="84"/>
    </row>
    <row r="85" spans="1:12" ht="12.9" customHeight="1">
      <c r="A85" s="16"/>
      <c r="C85" s="315" t="s">
        <v>17</v>
      </c>
      <c r="D85" s="315"/>
      <c r="E85" s="316"/>
      <c r="F85" s="54">
        <v>754</v>
      </c>
      <c r="G85" s="74">
        <v>0</v>
      </c>
      <c r="H85" s="74">
        <v>0</v>
      </c>
      <c r="I85" s="88">
        <f>SUM(F85:H85)</f>
        <v>754</v>
      </c>
      <c r="J85" s="74">
        <v>0</v>
      </c>
      <c r="K85" s="74">
        <v>0</v>
      </c>
      <c r="L85" s="84">
        <f>SUM(I85:K85)</f>
        <v>754</v>
      </c>
    </row>
    <row r="86" spans="1:12" ht="12.9" customHeight="1">
      <c r="A86" s="16"/>
      <c r="C86" s="315" t="s">
        <v>18</v>
      </c>
      <c r="D86" s="315"/>
      <c r="E86" s="316"/>
      <c r="F86" s="54">
        <v>718</v>
      </c>
      <c r="G86" s="74">
        <v>0</v>
      </c>
      <c r="H86" s="74">
        <v>0</v>
      </c>
      <c r="I86" s="88">
        <f>SUM(F86:H86)</f>
        <v>718</v>
      </c>
      <c r="J86" s="74">
        <v>0</v>
      </c>
      <c r="K86" s="74">
        <v>0</v>
      </c>
      <c r="L86" s="84">
        <f>SUM(I86:K86)</f>
        <v>718</v>
      </c>
    </row>
    <row r="87" spans="1:12" s="194" customFormat="1" ht="12.9" customHeight="1">
      <c r="A87" s="233"/>
      <c r="B87" s="308" t="s">
        <v>87</v>
      </c>
      <c r="C87" s="308"/>
      <c r="D87" s="308"/>
      <c r="E87" s="309"/>
      <c r="F87" s="234">
        <f t="shared" ref="F87:L87" si="12">SUM(F85:F86)</f>
        <v>1472</v>
      </c>
      <c r="G87" s="235">
        <f t="shared" si="12"/>
        <v>0</v>
      </c>
      <c r="H87" s="234">
        <f t="shared" si="12"/>
        <v>0</v>
      </c>
      <c r="I87" s="236">
        <f t="shared" si="12"/>
        <v>1472</v>
      </c>
      <c r="J87" s="235">
        <f t="shared" si="12"/>
        <v>0</v>
      </c>
      <c r="K87" s="234">
        <f t="shared" si="12"/>
        <v>0</v>
      </c>
      <c r="L87" s="237">
        <f t="shared" si="12"/>
        <v>1472</v>
      </c>
    </row>
    <row r="88" spans="1:12" s="15" customFormat="1" ht="12.9" customHeight="1">
      <c r="A88" s="17"/>
      <c r="B88" s="103"/>
      <c r="C88" s="103"/>
      <c r="D88" s="103"/>
      <c r="E88" s="104"/>
      <c r="F88" s="54"/>
      <c r="G88" s="74"/>
      <c r="H88" s="54"/>
      <c r="I88" s="93"/>
      <c r="J88" s="74"/>
      <c r="K88" s="54"/>
      <c r="L88" s="99"/>
    </row>
    <row r="89" spans="1:12" ht="12.9" customHeight="1">
      <c r="A89" s="108"/>
      <c r="B89" s="291" t="s">
        <v>137</v>
      </c>
      <c r="C89" s="291"/>
      <c r="D89" s="291"/>
      <c r="E89" s="292"/>
      <c r="F89" s="53"/>
      <c r="G89" s="68"/>
      <c r="H89" s="53"/>
      <c r="I89" s="88"/>
      <c r="J89" s="68"/>
      <c r="K89" s="53"/>
      <c r="L89" s="84"/>
    </row>
    <row r="90" spans="1:12" ht="12.9" customHeight="1">
      <c r="A90" s="16"/>
      <c r="C90" s="291" t="s">
        <v>100</v>
      </c>
      <c r="D90" s="291"/>
      <c r="E90" s="292"/>
      <c r="F90" s="54">
        <v>865</v>
      </c>
      <c r="G90" s="74">
        <v>0</v>
      </c>
      <c r="H90" s="74">
        <v>0</v>
      </c>
      <c r="I90" s="88">
        <f>SUM(F90:H90)</f>
        <v>865</v>
      </c>
      <c r="J90" s="74">
        <v>0</v>
      </c>
      <c r="K90" s="74">
        <v>0</v>
      </c>
      <c r="L90" s="84">
        <f>SUM(I90:K90)</f>
        <v>865</v>
      </c>
    </row>
    <row r="91" spans="1:12" ht="12.9" customHeight="1">
      <c r="A91" s="16"/>
      <c r="C91" s="291" t="s">
        <v>102</v>
      </c>
      <c r="D91" s="291"/>
      <c r="E91" s="292"/>
      <c r="F91" s="54">
        <v>607</v>
      </c>
      <c r="G91" s="74">
        <v>0</v>
      </c>
      <c r="H91" s="74">
        <v>0</v>
      </c>
      <c r="I91" s="88">
        <f>SUM(F91:H91)</f>
        <v>607</v>
      </c>
      <c r="J91" s="74">
        <v>0</v>
      </c>
      <c r="K91" s="74">
        <v>0</v>
      </c>
      <c r="L91" s="84">
        <f>SUM(I91:K91)</f>
        <v>607</v>
      </c>
    </row>
    <row r="92" spans="1:12" s="194" customFormat="1" ht="12.9" customHeight="1">
      <c r="A92" s="233"/>
      <c r="B92" s="308" t="s">
        <v>88</v>
      </c>
      <c r="C92" s="308"/>
      <c r="D92" s="308"/>
      <c r="E92" s="309"/>
      <c r="F92" s="234">
        <f t="shared" ref="F92:L92" si="13">SUM(F90:F91)</f>
        <v>1472</v>
      </c>
      <c r="G92" s="235">
        <f t="shared" si="13"/>
        <v>0</v>
      </c>
      <c r="H92" s="234">
        <f t="shared" si="13"/>
        <v>0</v>
      </c>
      <c r="I92" s="236">
        <f t="shared" si="13"/>
        <v>1472</v>
      </c>
      <c r="J92" s="235">
        <f t="shared" si="13"/>
        <v>0</v>
      </c>
      <c r="K92" s="234">
        <f t="shared" si="13"/>
        <v>0</v>
      </c>
      <c r="L92" s="237">
        <f t="shared" si="13"/>
        <v>1472</v>
      </c>
    </row>
    <row r="93" spans="1:12" ht="12.9" customHeight="1">
      <c r="A93" s="16"/>
      <c r="C93" s="107"/>
      <c r="D93" s="101"/>
      <c r="E93" s="102"/>
      <c r="F93" s="53"/>
      <c r="G93" s="68"/>
      <c r="H93" s="54"/>
      <c r="I93" s="88"/>
      <c r="J93" s="68"/>
      <c r="K93" s="54"/>
      <c r="L93" s="84"/>
    </row>
    <row r="94" spans="1:12" s="195" customFormat="1" ht="12.9" customHeight="1">
      <c r="A94" s="338" t="s">
        <v>82</v>
      </c>
      <c r="B94" s="339"/>
      <c r="C94" s="339"/>
      <c r="D94" s="339"/>
      <c r="E94" s="340"/>
      <c r="F94" s="241">
        <f t="shared" ref="F94:L94" si="14">SUM(F92:F93)</f>
        <v>1472</v>
      </c>
      <c r="G94" s="242">
        <f t="shared" si="14"/>
        <v>0</v>
      </c>
      <c r="H94" s="243">
        <f t="shared" si="14"/>
        <v>0</v>
      </c>
      <c r="I94" s="244">
        <f t="shared" si="14"/>
        <v>1472</v>
      </c>
      <c r="J94" s="242">
        <f t="shared" si="14"/>
        <v>0</v>
      </c>
      <c r="K94" s="243">
        <f t="shared" si="14"/>
        <v>0</v>
      </c>
      <c r="L94" s="245">
        <f t="shared" si="14"/>
        <v>1472</v>
      </c>
    </row>
    <row r="95" spans="1:12" s="28" customFormat="1" ht="12.9" customHeight="1">
      <c r="A95" s="175"/>
      <c r="B95" s="167"/>
      <c r="C95" s="167"/>
      <c r="D95" s="167"/>
      <c r="E95" s="168"/>
      <c r="F95" s="63"/>
      <c r="G95" s="75"/>
      <c r="H95" s="63"/>
      <c r="I95" s="94"/>
      <c r="J95" s="75"/>
      <c r="K95" s="63"/>
      <c r="L95" s="98"/>
    </row>
    <row r="96" spans="1:12" s="28" customFormat="1" ht="12.9" hidden="1" customHeight="1">
      <c r="A96" s="175"/>
      <c r="B96" s="167"/>
      <c r="C96" s="167"/>
      <c r="D96" s="167"/>
      <c r="E96" s="168"/>
      <c r="F96" s="63"/>
      <c r="G96" s="75"/>
      <c r="H96" s="63"/>
      <c r="I96" s="94"/>
      <c r="J96" s="75"/>
      <c r="K96" s="63"/>
      <c r="L96" s="98"/>
    </row>
    <row r="97" spans="1:12" s="15" customFormat="1" ht="12.9" customHeight="1">
      <c r="A97" s="343" t="s">
        <v>145</v>
      </c>
      <c r="B97" s="344"/>
      <c r="C97" s="344"/>
      <c r="D97" s="344"/>
      <c r="E97" s="345"/>
      <c r="F97" s="54"/>
      <c r="G97" s="74"/>
      <c r="H97" s="54"/>
      <c r="I97" s="93"/>
      <c r="J97" s="74"/>
      <c r="K97" s="54"/>
      <c r="L97" s="99"/>
    </row>
    <row r="98" spans="1:12" ht="12.9" customHeight="1">
      <c r="A98" s="295"/>
      <c r="B98" s="296"/>
      <c r="C98" s="296"/>
      <c r="D98" s="296"/>
      <c r="E98" s="297"/>
      <c r="F98" s="53"/>
      <c r="G98" s="68"/>
      <c r="H98" s="53"/>
      <c r="I98" s="88"/>
      <c r="J98" s="68"/>
      <c r="K98" s="53"/>
      <c r="L98" s="84"/>
    </row>
    <row r="99" spans="1:12" ht="12.9" customHeight="1">
      <c r="A99" s="108"/>
      <c r="B99" s="291" t="s">
        <v>84</v>
      </c>
      <c r="C99" s="291"/>
      <c r="D99" s="291"/>
      <c r="E99" s="292"/>
      <c r="F99" s="56"/>
      <c r="G99" s="72"/>
      <c r="H99" s="56"/>
      <c r="I99" s="88"/>
      <c r="J99" s="72"/>
      <c r="K99" s="56"/>
      <c r="L99" s="84"/>
    </row>
    <row r="100" spans="1:12" ht="12.9" customHeight="1">
      <c r="A100" s="16"/>
      <c r="C100" s="315" t="s">
        <v>55</v>
      </c>
      <c r="D100" s="315"/>
      <c r="E100" s="316"/>
      <c r="F100" s="56">
        <v>756</v>
      </c>
      <c r="G100" s="72">
        <v>20</v>
      </c>
      <c r="H100" s="56">
        <v>77</v>
      </c>
      <c r="I100" s="88">
        <f>SUM(F100:H100)</f>
        <v>853</v>
      </c>
      <c r="J100" s="74">
        <v>0</v>
      </c>
      <c r="K100" s="74">
        <v>0</v>
      </c>
      <c r="L100" s="84">
        <f>SUM(I100:K100)</f>
        <v>853</v>
      </c>
    </row>
    <row r="101" spans="1:12" ht="12.9" customHeight="1">
      <c r="A101" s="16"/>
      <c r="C101" s="315" t="s">
        <v>56</v>
      </c>
      <c r="D101" s="315"/>
      <c r="E101" s="316"/>
      <c r="F101" s="56">
        <v>58</v>
      </c>
      <c r="G101" s="72">
        <v>64</v>
      </c>
      <c r="H101" s="56">
        <v>183</v>
      </c>
      <c r="I101" s="88">
        <f>SUM(F101:H101)</f>
        <v>305</v>
      </c>
      <c r="J101" s="74">
        <v>0</v>
      </c>
      <c r="K101" s="74">
        <v>0</v>
      </c>
      <c r="L101" s="84">
        <f>SUM(I101:K101)</f>
        <v>305</v>
      </c>
    </row>
    <row r="102" spans="1:12" s="194" customFormat="1" ht="12.9" customHeight="1">
      <c r="A102" s="233"/>
      <c r="B102" s="308" t="s">
        <v>86</v>
      </c>
      <c r="C102" s="308"/>
      <c r="D102" s="308"/>
      <c r="E102" s="309"/>
      <c r="F102" s="234">
        <f t="shared" ref="F102:L102" si="15">SUM(F100:F101)</f>
        <v>814</v>
      </c>
      <c r="G102" s="235">
        <f t="shared" si="15"/>
        <v>84</v>
      </c>
      <c r="H102" s="234">
        <f t="shared" si="15"/>
        <v>260</v>
      </c>
      <c r="I102" s="236">
        <f t="shared" si="15"/>
        <v>1158</v>
      </c>
      <c r="J102" s="235">
        <f t="shared" si="15"/>
        <v>0</v>
      </c>
      <c r="K102" s="234">
        <f t="shared" si="15"/>
        <v>0</v>
      </c>
      <c r="L102" s="237">
        <f t="shared" si="15"/>
        <v>1158</v>
      </c>
    </row>
    <row r="103" spans="1:12" ht="12.9" customHeight="1">
      <c r="A103" s="16"/>
      <c r="C103" s="315"/>
      <c r="D103" s="315"/>
      <c r="E103" s="316"/>
      <c r="F103" s="56"/>
      <c r="G103" s="72"/>
      <c r="H103" s="56"/>
      <c r="I103" s="88"/>
      <c r="J103" s="72"/>
      <c r="K103" s="56"/>
      <c r="L103" s="84"/>
    </row>
    <row r="104" spans="1:12" ht="12.9" customHeight="1">
      <c r="A104" s="108"/>
      <c r="B104" s="291" t="s">
        <v>85</v>
      </c>
      <c r="C104" s="291"/>
      <c r="D104" s="291"/>
      <c r="E104" s="292"/>
      <c r="F104" s="56"/>
      <c r="G104" s="72"/>
      <c r="H104" s="56"/>
      <c r="I104" s="88"/>
      <c r="J104" s="72"/>
      <c r="K104" s="56"/>
      <c r="L104" s="84"/>
    </row>
    <row r="105" spans="1:12" ht="12.9" customHeight="1">
      <c r="A105" s="16"/>
      <c r="C105" s="315" t="s">
        <v>17</v>
      </c>
      <c r="D105" s="315"/>
      <c r="E105" s="316"/>
      <c r="F105" s="56">
        <v>428</v>
      </c>
      <c r="G105" s="72">
        <v>24</v>
      </c>
      <c r="H105" s="56">
        <v>48</v>
      </c>
      <c r="I105" s="88">
        <f>SUM(F105:H105)</f>
        <v>500</v>
      </c>
      <c r="J105" s="74">
        <v>0</v>
      </c>
      <c r="K105" s="74">
        <v>0</v>
      </c>
      <c r="L105" s="84">
        <f>SUM(I105:K105)</f>
        <v>500</v>
      </c>
    </row>
    <row r="106" spans="1:12" ht="12.9" customHeight="1">
      <c r="A106" s="16"/>
      <c r="C106" s="315" t="s">
        <v>18</v>
      </c>
      <c r="D106" s="315"/>
      <c r="E106" s="316"/>
      <c r="F106" s="56">
        <v>386</v>
      </c>
      <c r="G106" s="72">
        <v>60</v>
      </c>
      <c r="H106" s="56">
        <v>212</v>
      </c>
      <c r="I106" s="88">
        <f>SUM(F106:H106)</f>
        <v>658</v>
      </c>
      <c r="J106" s="74">
        <v>0</v>
      </c>
      <c r="K106" s="74">
        <v>0</v>
      </c>
      <c r="L106" s="84">
        <f>SUM(I106:K106)</f>
        <v>658</v>
      </c>
    </row>
    <row r="107" spans="1:12" s="194" customFormat="1" ht="12.9" customHeight="1">
      <c r="A107" s="233"/>
      <c r="B107" s="308" t="s">
        <v>87</v>
      </c>
      <c r="C107" s="308"/>
      <c r="D107" s="308"/>
      <c r="E107" s="309"/>
      <c r="F107" s="234">
        <f t="shared" ref="F107:L107" si="16">SUM(F105:F106)</f>
        <v>814</v>
      </c>
      <c r="G107" s="235">
        <f t="shared" si="16"/>
        <v>84</v>
      </c>
      <c r="H107" s="234">
        <f t="shared" si="16"/>
        <v>260</v>
      </c>
      <c r="I107" s="236">
        <f t="shared" si="16"/>
        <v>1158</v>
      </c>
      <c r="J107" s="235">
        <f t="shared" si="16"/>
        <v>0</v>
      </c>
      <c r="K107" s="234">
        <f t="shared" si="16"/>
        <v>0</v>
      </c>
      <c r="L107" s="237">
        <f t="shared" si="16"/>
        <v>1158</v>
      </c>
    </row>
    <row r="108" spans="1:12" ht="12.9" customHeight="1">
      <c r="A108" s="280"/>
      <c r="B108" s="281"/>
      <c r="C108" s="281"/>
      <c r="D108" s="281"/>
      <c r="E108" s="282"/>
      <c r="F108" s="53"/>
      <c r="G108" s="68"/>
      <c r="H108" s="53"/>
      <c r="I108" s="88"/>
      <c r="J108" s="68"/>
      <c r="K108" s="53"/>
      <c r="L108" s="84"/>
    </row>
    <row r="109" spans="1:12" ht="12.9" customHeight="1">
      <c r="A109" s="108"/>
      <c r="B109" s="291" t="s">
        <v>137</v>
      </c>
      <c r="C109" s="291"/>
      <c r="D109" s="291"/>
      <c r="E109" s="292"/>
      <c r="F109" s="56"/>
      <c r="G109" s="72"/>
      <c r="H109" s="56"/>
      <c r="I109" s="88"/>
      <c r="J109" s="72"/>
      <c r="K109" s="56"/>
      <c r="L109" s="84"/>
    </row>
    <row r="110" spans="1:12" ht="12.9" customHeight="1">
      <c r="A110" s="16"/>
      <c r="C110" s="291" t="s">
        <v>100</v>
      </c>
      <c r="D110" s="291"/>
      <c r="E110" s="292"/>
      <c r="F110" s="56">
        <v>577</v>
      </c>
      <c r="G110" s="72">
        <v>82</v>
      </c>
      <c r="H110" s="56">
        <v>176</v>
      </c>
      <c r="I110" s="88">
        <f>SUM(F110:H110)</f>
        <v>835</v>
      </c>
      <c r="J110" s="74">
        <v>0</v>
      </c>
      <c r="K110" s="74">
        <v>0</v>
      </c>
      <c r="L110" s="84">
        <f>SUM(I110:K110)</f>
        <v>835</v>
      </c>
    </row>
    <row r="111" spans="1:12" ht="12.9" customHeight="1">
      <c r="A111" s="16"/>
      <c r="C111" s="291" t="s">
        <v>102</v>
      </c>
      <c r="D111" s="291"/>
      <c r="E111" s="292"/>
      <c r="F111" s="56">
        <v>237</v>
      </c>
      <c r="G111" s="72">
        <v>2</v>
      </c>
      <c r="H111" s="56">
        <v>84</v>
      </c>
      <c r="I111" s="88">
        <f>SUM(F111:H111)</f>
        <v>323</v>
      </c>
      <c r="J111" s="74">
        <v>0</v>
      </c>
      <c r="K111" s="74">
        <v>0</v>
      </c>
      <c r="L111" s="84">
        <f>SUM(I111:K111)</f>
        <v>323</v>
      </c>
    </row>
    <row r="112" spans="1:12" ht="12.9" hidden="1" customHeight="1">
      <c r="A112" s="16"/>
      <c r="C112" s="101" t="s">
        <v>112</v>
      </c>
      <c r="D112" s="101"/>
      <c r="E112" s="102"/>
      <c r="F112" s="56">
        <v>0</v>
      </c>
      <c r="G112" s="72">
        <v>0</v>
      </c>
      <c r="H112" s="56">
        <v>0</v>
      </c>
      <c r="I112" s="88">
        <f>SUM(F112:H112)</f>
        <v>0</v>
      </c>
      <c r="J112" s="72">
        <v>0</v>
      </c>
      <c r="K112" s="56">
        <v>0</v>
      </c>
      <c r="L112" s="84">
        <f>SUM(I112:K112)</f>
        <v>0</v>
      </c>
    </row>
    <row r="113" spans="1:14" s="194" customFormat="1" ht="12.9" customHeight="1">
      <c r="A113" s="233"/>
      <c r="B113" s="308" t="s">
        <v>88</v>
      </c>
      <c r="C113" s="308"/>
      <c r="D113" s="308"/>
      <c r="E113" s="309"/>
      <c r="F113" s="234">
        <f t="shared" ref="F113:L113" si="17">SUM(F110:F112)</f>
        <v>814</v>
      </c>
      <c r="G113" s="235">
        <f t="shared" si="17"/>
        <v>84</v>
      </c>
      <c r="H113" s="234">
        <f t="shared" si="17"/>
        <v>260</v>
      </c>
      <c r="I113" s="236">
        <f t="shared" si="17"/>
        <v>1158</v>
      </c>
      <c r="J113" s="235">
        <f t="shared" si="17"/>
        <v>0</v>
      </c>
      <c r="K113" s="234">
        <f t="shared" si="17"/>
        <v>0</v>
      </c>
      <c r="L113" s="237">
        <f t="shared" si="17"/>
        <v>1158</v>
      </c>
    </row>
    <row r="114" spans="1:14" ht="12.9" customHeight="1">
      <c r="A114" s="16"/>
      <c r="C114" s="107"/>
      <c r="D114" s="101"/>
      <c r="E114" s="102"/>
      <c r="F114" s="53"/>
      <c r="G114" s="68"/>
      <c r="H114" s="54"/>
      <c r="I114" s="88"/>
      <c r="J114" s="68"/>
      <c r="K114" s="54"/>
      <c r="L114" s="84"/>
    </row>
    <row r="115" spans="1:14" s="195" customFormat="1" ht="12.9" customHeight="1">
      <c r="A115" s="338" t="s">
        <v>83</v>
      </c>
      <c r="B115" s="339"/>
      <c r="C115" s="339"/>
      <c r="D115" s="339"/>
      <c r="E115" s="340"/>
      <c r="F115" s="241">
        <f t="shared" ref="F115:L115" si="18">F113</f>
        <v>814</v>
      </c>
      <c r="G115" s="242">
        <f t="shared" si="18"/>
        <v>84</v>
      </c>
      <c r="H115" s="243">
        <f t="shared" si="18"/>
        <v>260</v>
      </c>
      <c r="I115" s="244">
        <f t="shared" si="18"/>
        <v>1158</v>
      </c>
      <c r="J115" s="242">
        <f t="shared" si="18"/>
        <v>0</v>
      </c>
      <c r="K115" s="243">
        <f t="shared" si="18"/>
        <v>0</v>
      </c>
      <c r="L115" s="245">
        <f t="shared" si="18"/>
        <v>1158</v>
      </c>
    </row>
    <row r="116" spans="1:14" s="61" customFormat="1" ht="12.9" customHeight="1">
      <c r="A116" s="175"/>
      <c r="B116" s="167"/>
      <c r="C116" s="167"/>
      <c r="D116" s="167"/>
      <c r="E116" s="168"/>
      <c r="F116" s="138"/>
      <c r="G116" s="180"/>
      <c r="H116" s="138"/>
      <c r="I116" s="94"/>
      <c r="J116" s="180"/>
      <c r="K116" s="138"/>
      <c r="L116" s="181"/>
    </row>
    <row r="117" spans="1:14" s="28" customFormat="1" ht="12.9" hidden="1" customHeight="1">
      <c r="A117" s="295"/>
      <c r="B117" s="296"/>
      <c r="C117" s="296"/>
      <c r="D117" s="296"/>
      <c r="E117" s="297"/>
      <c r="F117" s="53"/>
      <c r="G117" s="68"/>
      <c r="H117" s="48"/>
      <c r="I117" s="88"/>
      <c r="J117" s="68"/>
      <c r="K117" s="48"/>
      <c r="L117" s="98"/>
      <c r="M117" s="80"/>
      <c r="N117" s="80"/>
    </row>
    <row r="118" spans="1:14" ht="12.9" customHeight="1">
      <c r="A118" s="159" t="s">
        <v>151</v>
      </c>
      <c r="B118" s="160"/>
      <c r="C118" s="160"/>
      <c r="D118" s="160"/>
      <c r="E118" s="161"/>
      <c r="F118" s="178"/>
      <c r="G118" s="68"/>
      <c r="H118" s="48"/>
      <c r="I118" s="88"/>
      <c r="J118" s="68"/>
      <c r="K118" s="48"/>
      <c r="L118" s="84"/>
    </row>
    <row r="119" spans="1:14" ht="12.9" customHeight="1">
      <c r="A119" s="288"/>
      <c r="B119" s="289"/>
      <c r="C119" s="289"/>
      <c r="D119" s="289"/>
      <c r="E119" s="290"/>
      <c r="F119" s="53"/>
      <c r="G119" s="74"/>
      <c r="H119" s="48"/>
      <c r="I119" s="88"/>
      <c r="J119" s="74"/>
      <c r="K119" s="48"/>
      <c r="L119" s="84"/>
    </row>
    <row r="120" spans="1:14" ht="12.9" customHeight="1">
      <c r="A120" s="8"/>
      <c r="B120" s="291" t="s">
        <v>55</v>
      </c>
      <c r="C120" s="291"/>
      <c r="D120" s="291"/>
      <c r="E120" s="292"/>
      <c r="F120" s="53"/>
      <c r="G120" s="68"/>
      <c r="H120" s="48"/>
      <c r="I120" s="88"/>
      <c r="J120" s="68"/>
      <c r="K120" s="48"/>
      <c r="L120" s="98"/>
      <c r="M120" s="80"/>
      <c r="N120" s="80"/>
    </row>
    <row r="121" spans="1:14" ht="12.9" customHeight="1">
      <c r="A121" s="37"/>
      <c r="B121" s="38"/>
      <c r="C121" s="157" t="s">
        <v>17</v>
      </c>
      <c r="D121" s="157"/>
      <c r="E121" s="158"/>
      <c r="F121" s="54">
        <v>4147</v>
      </c>
      <c r="G121" s="74">
        <v>17</v>
      </c>
      <c r="H121" s="57">
        <v>52</v>
      </c>
      <c r="I121" s="88">
        <f>SUM(F121:H121)</f>
        <v>4216</v>
      </c>
      <c r="J121" s="74">
        <v>0</v>
      </c>
      <c r="K121" s="74">
        <v>0</v>
      </c>
      <c r="L121" s="84">
        <f>SUM(I121:K121)</f>
        <v>4216</v>
      </c>
    </row>
    <row r="122" spans="1:14" ht="12.9" customHeight="1">
      <c r="A122" s="37"/>
      <c r="B122" s="38"/>
      <c r="C122" s="157" t="s">
        <v>18</v>
      </c>
      <c r="D122" s="157"/>
      <c r="E122" s="158"/>
      <c r="F122" s="54">
        <v>3829</v>
      </c>
      <c r="G122" s="74">
        <v>72</v>
      </c>
      <c r="H122" s="57">
        <v>235</v>
      </c>
      <c r="I122" s="88">
        <f>SUM(F122:H122)</f>
        <v>4136</v>
      </c>
      <c r="J122" s="74">
        <v>0</v>
      </c>
      <c r="K122" s="74">
        <v>0</v>
      </c>
      <c r="L122" s="84">
        <f>SUM(I122:K122)</f>
        <v>4136</v>
      </c>
    </row>
    <row r="123" spans="1:14" s="194" customFormat="1" ht="12.9" customHeight="1">
      <c r="A123" s="246"/>
      <c r="B123" s="247" t="s">
        <v>157</v>
      </c>
      <c r="C123" s="247"/>
      <c r="D123" s="247"/>
      <c r="E123" s="248"/>
      <c r="F123" s="234">
        <f t="shared" ref="F123:H123" si="19">SUM(F121:F122)</f>
        <v>7976</v>
      </c>
      <c r="G123" s="235">
        <f t="shared" si="19"/>
        <v>89</v>
      </c>
      <c r="H123" s="234">
        <f t="shared" si="19"/>
        <v>287</v>
      </c>
      <c r="I123" s="236">
        <f t="shared" ref="I123" si="20">SUM(I121:I122)</f>
        <v>8352</v>
      </c>
      <c r="J123" s="235">
        <f t="shared" ref="J123:K123" si="21">SUM(J120:J122)</f>
        <v>0</v>
      </c>
      <c r="K123" s="234">
        <f t="shared" si="21"/>
        <v>0</v>
      </c>
      <c r="L123" s="237">
        <f t="shared" ref="L123" si="22">SUM(L121:L122)</f>
        <v>8352</v>
      </c>
    </row>
    <row r="124" spans="1:14" ht="12.9" customHeight="1">
      <c r="A124" s="288"/>
      <c r="B124" s="289"/>
      <c r="C124" s="289"/>
      <c r="D124" s="289"/>
      <c r="E124" s="290"/>
      <c r="F124" s="53"/>
      <c r="G124" s="74"/>
      <c r="H124" s="48"/>
      <c r="I124" s="88"/>
      <c r="J124" s="74"/>
      <c r="K124" s="48"/>
      <c r="L124" s="84"/>
    </row>
    <row r="125" spans="1:14" ht="12.9" customHeight="1">
      <c r="A125" s="8"/>
      <c r="B125" s="291" t="s">
        <v>56</v>
      </c>
      <c r="C125" s="291"/>
      <c r="D125" s="291"/>
      <c r="E125" s="292"/>
      <c r="F125" s="53"/>
      <c r="G125" s="68"/>
      <c r="H125" s="48"/>
      <c r="I125" s="88"/>
      <c r="J125" s="68"/>
      <c r="K125" s="48"/>
      <c r="L125" s="98"/>
      <c r="M125" s="80"/>
      <c r="N125" s="80"/>
    </row>
    <row r="126" spans="1:14" ht="12.9" customHeight="1">
      <c r="A126" s="37"/>
      <c r="B126" s="38"/>
      <c r="C126" s="157" t="s">
        <v>17</v>
      </c>
      <c r="D126" s="157"/>
      <c r="E126" s="158"/>
      <c r="F126" s="54">
        <v>270</v>
      </c>
      <c r="G126" s="74">
        <v>53</v>
      </c>
      <c r="H126" s="57">
        <v>197</v>
      </c>
      <c r="I126" s="88">
        <f>SUM(F126:H126)</f>
        <v>520</v>
      </c>
      <c r="J126" s="74">
        <v>0</v>
      </c>
      <c r="K126" s="74">
        <v>0</v>
      </c>
      <c r="L126" s="84">
        <f>SUM(I126:K126)</f>
        <v>520</v>
      </c>
    </row>
    <row r="127" spans="1:14" ht="12.9" customHeight="1">
      <c r="A127" s="37"/>
      <c r="B127" s="38"/>
      <c r="C127" s="157" t="s">
        <v>18</v>
      </c>
      <c r="D127" s="157"/>
      <c r="E127" s="158"/>
      <c r="F127" s="54">
        <v>297</v>
      </c>
      <c r="G127" s="74">
        <v>105</v>
      </c>
      <c r="H127" s="57">
        <v>619</v>
      </c>
      <c r="I127" s="88">
        <f>SUM(F127:H127)</f>
        <v>1021</v>
      </c>
      <c r="J127" s="74">
        <v>0</v>
      </c>
      <c r="K127" s="74">
        <v>0</v>
      </c>
      <c r="L127" s="84">
        <f>SUM(I127:K127)</f>
        <v>1021</v>
      </c>
    </row>
    <row r="128" spans="1:14" s="194" customFormat="1" ht="12.9" customHeight="1">
      <c r="A128" s="246"/>
      <c r="B128" s="247" t="s">
        <v>158</v>
      </c>
      <c r="C128" s="247"/>
      <c r="D128" s="247"/>
      <c r="E128" s="248"/>
      <c r="F128" s="234">
        <f t="shared" ref="F128:L128" si="23">SUM(F126:F127)</f>
        <v>567</v>
      </c>
      <c r="G128" s="235">
        <f t="shared" si="23"/>
        <v>158</v>
      </c>
      <c r="H128" s="234">
        <f t="shared" si="23"/>
        <v>816</v>
      </c>
      <c r="I128" s="236">
        <f t="shared" si="23"/>
        <v>1541</v>
      </c>
      <c r="J128" s="235">
        <f t="shared" ref="J128:K128" si="24">SUM(J125:J127)</f>
        <v>0</v>
      </c>
      <c r="K128" s="234">
        <f t="shared" si="24"/>
        <v>0</v>
      </c>
      <c r="L128" s="237">
        <f t="shared" si="23"/>
        <v>1541</v>
      </c>
    </row>
    <row r="129" spans="1:14" ht="12.9" customHeight="1">
      <c r="A129" s="37"/>
      <c r="B129" s="38"/>
      <c r="C129" s="291"/>
      <c r="D129" s="291"/>
      <c r="E129" s="292"/>
      <c r="F129" s="53"/>
      <c r="G129" s="68"/>
      <c r="H129" s="48"/>
      <c r="I129" s="88"/>
      <c r="J129" s="68"/>
      <c r="K129" s="48"/>
      <c r="L129" s="84"/>
    </row>
    <row r="130" spans="1:14" ht="12.9" customHeight="1">
      <c r="A130" s="37"/>
      <c r="B130" s="41" t="s">
        <v>153</v>
      </c>
      <c r="C130" s="157"/>
      <c r="D130" s="157"/>
      <c r="E130" s="158"/>
      <c r="F130" s="53"/>
      <c r="G130" s="68"/>
      <c r="H130" s="48"/>
      <c r="I130" s="88"/>
      <c r="J130" s="68"/>
      <c r="K130" s="48"/>
      <c r="L130" s="84"/>
    </row>
    <row r="131" spans="1:14" s="60" customFormat="1" ht="12.9" customHeight="1">
      <c r="A131" s="176"/>
      <c r="B131" s="44"/>
      <c r="C131" s="44" t="s">
        <v>17</v>
      </c>
      <c r="D131" s="44"/>
      <c r="E131" s="177"/>
      <c r="F131" s="54">
        <v>4417</v>
      </c>
      <c r="G131" s="55">
        <v>70</v>
      </c>
      <c r="H131" s="57">
        <v>249</v>
      </c>
      <c r="I131" s="93">
        <f t="shared" ref="I131:L132" si="25">I121+I126</f>
        <v>4736</v>
      </c>
      <c r="J131" s="74">
        <v>0</v>
      </c>
      <c r="K131" s="74">
        <v>0</v>
      </c>
      <c r="L131" s="99">
        <f t="shared" si="25"/>
        <v>4736</v>
      </c>
    </row>
    <row r="132" spans="1:14" s="60" customFormat="1" ht="12.9" customHeight="1">
      <c r="A132" s="176"/>
      <c r="B132" s="44"/>
      <c r="C132" s="44" t="s">
        <v>18</v>
      </c>
      <c r="D132" s="44"/>
      <c r="E132" s="177"/>
      <c r="F132" s="54">
        <v>4126</v>
      </c>
      <c r="G132" s="55">
        <v>177</v>
      </c>
      <c r="H132" s="57">
        <v>854</v>
      </c>
      <c r="I132" s="93">
        <f t="shared" si="25"/>
        <v>5157</v>
      </c>
      <c r="J132" s="74">
        <v>0</v>
      </c>
      <c r="K132" s="74">
        <v>0</v>
      </c>
      <c r="L132" s="99">
        <f t="shared" si="25"/>
        <v>5157</v>
      </c>
    </row>
    <row r="133" spans="1:14" s="196" customFormat="1" ht="12.9" customHeight="1">
      <c r="A133" s="338" t="s">
        <v>152</v>
      </c>
      <c r="B133" s="341"/>
      <c r="C133" s="341"/>
      <c r="D133" s="341"/>
      <c r="E133" s="342"/>
      <c r="F133" s="241">
        <f>F131+F132</f>
        <v>8543</v>
      </c>
      <c r="G133" s="242">
        <f t="shared" ref="G133:L133" si="26">G131+G132</f>
        <v>247</v>
      </c>
      <c r="H133" s="243">
        <f t="shared" si="26"/>
        <v>1103</v>
      </c>
      <c r="I133" s="244">
        <f t="shared" si="26"/>
        <v>9893</v>
      </c>
      <c r="J133" s="242">
        <f>SUM(J131:J132)</f>
        <v>0</v>
      </c>
      <c r="K133" s="243">
        <f>SUM(K131:K132)</f>
        <v>0</v>
      </c>
      <c r="L133" s="245">
        <f t="shared" si="26"/>
        <v>9893</v>
      </c>
    </row>
    <row r="134" spans="1:14" s="28" customFormat="1" ht="12.9" customHeight="1">
      <c r="A134" s="295"/>
      <c r="B134" s="296"/>
      <c r="C134" s="296"/>
      <c r="D134" s="296"/>
      <c r="E134" s="297"/>
      <c r="F134" s="53"/>
      <c r="G134" s="68"/>
      <c r="H134" s="48"/>
      <c r="I134" s="88"/>
      <c r="J134" s="68"/>
      <c r="K134" s="48"/>
      <c r="L134" s="276"/>
      <c r="M134" s="80"/>
      <c r="N134" s="80"/>
    </row>
    <row r="135" spans="1:14" ht="12.9" customHeight="1">
      <c r="A135" s="295" t="s">
        <v>146</v>
      </c>
      <c r="B135" s="296"/>
      <c r="C135" s="296"/>
      <c r="D135" s="296"/>
      <c r="E135" s="297"/>
      <c r="F135" s="53"/>
      <c r="G135" s="68"/>
      <c r="H135" s="48"/>
      <c r="I135" s="88"/>
      <c r="J135" s="68"/>
      <c r="K135" s="48"/>
      <c r="L135" s="84"/>
    </row>
    <row r="136" spans="1:14" ht="12.9" customHeight="1">
      <c r="A136" s="288"/>
      <c r="B136" s="289"/>
      <c r="C136" s="289"/>
      <c r="D136" s="289"/>
      <c r="E136" s="290"/>
      <c r="F136" s="53"/>
      <c r="G136" s="74"/>
      <c r="H136" s="48"/>
      <c r="I136" s="88"/>
      <c r="J136" s="74"/>
      <c r="K136" s="48"/>
      <c r="L136" s="84"/>
    </row>
    <row r="137" spans="1:14" ht="12.9" customHeight="1">
      <c r="A137" s="8"/>
      <c r="B137" s="296" t="s">
        <v>24</v>
      </c>
      <c r="C137" s="296"/>
      <c r="D137" s="296"/>
      <c r="E137" s="297"/>
      <c r="F137" s="53"/>
      <c r="G137" s="68"/>
      <c r="H137" s="48"/>
      <c r="I137" s="88"/>
      <c r="J137" s="68"/>
      <c r="K137" s="48"/>
      <c r="L137" s="98"/>
      <c r="M137" s="80"/>
      <c r="N137" s="80"/>
    </row>
    <row r="138" spans="1:14" ht="12.9" customHeight="1">
      <c r="A138" s="37"/>
      <c r="B138" s="38"/>
      <c r="C138" s="291" t="s">
        <v>3</v>
      </c>
      <c r="D138" s="291"/>
      <c r="E138" s="292"/>
      <c r="F138" s="79"/>
      <c r="G138" s="68"/>
      <c r="H138" s="48"/>
      <c r="I138" s="88"/>
      <c r="J138" s="68"/>
      <c r="K138" s="48"/>
      <c r="L138" s="82"/>
    </row>
    <row r="139" spans="1:14" ht="12.9" customHeight="1">
      <c r="A139" s="37"/>
      <c r="B139" s="38"/>
      <c r="C139" s="38"/>
      <c r="D139" s="291" t="s">
        <v>17</v>
      </c>
      <c r="E139" s="292"/>
      <c r="F139" s="54">
        <v>4152</v>
      </c>
      <c r="G139" s="74">
        <v>17</v>
      </c>
      <c r="H139" s="57">
        <v>52</v>
      </c>
      <c r="I139" s="88">
        <f>SUM(F139:H139)</f>
        <v>4221</v>
      </c>
      <c r="J139" s="74">
        <v>0</v>
      </c>
      <c r="K139" s="74">
        <v>0</v>
      </c>
      <c r="L139" s="84">
        <v>4221</v>
      </c>
    </row>
    <row r="140" spans="1:14" ht="12.9" customHeight="1">
      <c r="A140" s="37"/>
      <c r="B140" s="38"/>
      <c r="C140" s="38"/>
      <c r="D140" s="291" t="s">
        <v>18</v>
      </c>
      <c r="E140" s="292"/>
      <c r="F140" s="54">
        <v>3832</v>
      </c>
      <c r="G140" s="74">
        <v>72</v>
      </c>
      <c r="H140" s="57">
        <v>235</v>
      </c>
      <c r="I140" s="88">
        <f>SUM(F140:H140)</f>
        <v>4139</v>
      </c>
      <c r="J140" s="74">
        <v>0</v>
      </c>
      <c r="K140" s="74">
        <v>0</v>
      </c>
      <c r="L140" s="84">
        <v>4139</v>
      </c>
    </row>
    <row r="141" spans="1:14" s="194" customFormat="1" ht="12.9" customHeight="1">
      <c r="A141" s="246"/>
      <c r="B141" s="249"/>
      <c r="C141" s="308" t="s">
        <v>31</v>
      </c>
      <c r="D141" s="308"/>
      <c r="E141" s="309"/>
      <c r="F141" s="234">
        <f>SUM(F139:F140)</f>
        <v>7984</v>
      </c>
      <c r="G141" s="235">
        <f>SUM(G139:G140)</f>
        <v>89</v>
      </c>
      <c r="H141" s="234">
        <f>SUM(H139:H140)</f>
        <v>287</v>
      </c>
      <c r="I141" s="236">
        <f t="shared" ref="I141:K141" si="27">SUM(I139:I140)</f>
        <v>8360</v>
      </c>
      <c r="J141" s="235">
        <f t="shared" si="27"/>
        <v>0</v>
      </c>
      <c r="K141" s="234">
        <f t="shared" si="27"/>
        <v>0</v>
      </c>
      <c r="L141" s="237">
        <f>SUM(L139:L140)</f>
        <v>8360</v>
      </c>
    </row>
    <row r="142" spans="1:14" ht="12.9" customHeight="1">
      <c r="A142" s="280"/>
      <c r="B142" s="281"/>
      <c r="C142" s="281"/>
      <c r="D142" s="281"/>
      <c r="E142" s="282"/>
      <c r="F142" s="53"/>
      <c r="G142" s="68"/>
      <c r="H142" s="48"/>
      <c r="I142" s="88" t="s">
        <v>1</v>
      </c>
      <c r="J142" s="68"/>
      <c r="K142" s="48"/>
      <c r="L142" s="84"/>
    </row>
    <row r="143" spans="1:14" ht="12.9" customHeight="1">
      <c r="A143" s="37"/>
      <c r="B143" s="38"/>
      <c r="C143" s="291" t="s">
        <v>4</v>
      </c>
      <c r="D143" s="291"/>
      <c r="E143" s="292"/>
      <c r="F143" s="53"/>
      <c r="G143" s="68"/>
      <c r="H143" s="48"/>
      <c r="I143" s="88"/>
      <c r="J143" s="68"/>
      <c r="K143" s="48"/>
      <c r="L143" s="84"/>
    </row>
    <row r="144" spans="1:14" ht="12.9" customHeight="1">
      <c r="A144" s="37"/>
      <c r="B144" s="38"/>
      <c r="C144" s="38"/>
      <c r="D144" s="291" t="s">
        <v>17</v>
      </c>
      <c r="E144" s="292"/>
      <c r="F144" s="54">
        <v>572</v>
      </c>
      <c r="G144" s="74">
        <v>1</v>
      </c>
      <c r="H144" s="57">
        <v>21</v>
      </c>
      <c r="I144" s="88">
        <f>SUM(F144:H144)</f>
        <v>594</v>
      </c>
      <c r="J144" s="74">
        <v>0</v>
      </c>
      <c r="K144" s="57">
        <v>0</v>
      </c>
      <c r="L144" s="84">
        <f>SUM(I144:K144)</f>
        <v>594</v>
      </c>
    </row>
    <row r="145" spans="1:12" ht="12.9" customHeight="1">
      <c r="A145" s="37"/>
      <c r="B145" s="38"/>
      <c r="C145" s="38"/>
      <c r="D145" s="291" t="s">
        <v>18</v>
      </c>
      <c r="E145" s="292"/>
      <c r="F145" s="54">
        <v>512</v>
      </c>
      <c r="G145" s="74">
        <v>12</v>
      </c>
      <c r="H145" s="57">
        <v>44</v>
      </c>
      <c r="I145" s="88">
        <f>SUM(F145:H145)</f>
        <v>568</v>
      </c>
      <c r="J145" s="74">
        <v>0</v>
      </c>
      <c r="K145" s="57">
        <v>2</v>
      </c>
      <c r="L145" s="84">
        <f>SUM(I145:K145)</f>
        <v>570</v>
      </c>
    </row>
    <row r="146" spans="1:12" s="194" customFormat="1" ht="12.9" customHeight="1">
      <c r="A146" s="246"/>
      <c r="B146" s="249"/>
      <c r="C146" s="308" t="s">
        <v>37</v>
      </c>
      <c r="D146" s="308"/>
      <c r="E146" s="309"/>
      <c r="F146" s="234">
        <f t="shared" ref="F146:L146" si="28">SUM(F144:F145)</f>
        <v>1084</v>
      </c>
      <c r="G146" s="235">
        <f t="shared" si="28"/>
        <v>13</v>
      </c>
      <c r="H146" s="234">
        <f t="shared" si="28"/>
        <v>65</v>
      </c>
      <c r="I146" s="236">
        <f t="shared" si="28"/>
        <v>1162</v>
      </c>
      <c r="J146" s="235">
        <f t="shared" si="28"/>
        <v>0</v>
      </c>
      <c r="K146" s="234">
        <f t="shared" si="28"/>
        <v>2</v>
      </c>
      <c r="L146" s="237">
        <f t="shared" si="28"/>
        <v>1164</v>
      </c>
    </row>
    <row r="147" spans="1:12" ht="12.9" customHeight="1">
      <c r="A147" s="280"/>
      <c r="B147" s="281"/>
      <c r="C147" s="281"/>
      <c r="D147" s="281"/>
      <c r="E147" s="282"/>
      <c r="F147" s="53"/>
      <c r="G147" s="68"/>
      <c r="H147" s="48"/>
      <c r="I147" s="88"/>
      <c r="J147" s="68"/>
      <c r="K147" s="48"/>
      <c r="L147" s="84"/>
    </row>
    <row r="148" spans="1:12" ht="12.9" customHeight="1">
      <c r="A148" s="37"/>
      <c r="B148" s="38"/>
      <c r="C148" s="291" t="s">
        <v>16</v>
      </c>
      <c r="D148" s="291"/>
      <c r="E148" s="292"/>
      <c r="F148" s="53"/>
      <c r="G148" s="68"/>
      <c r="H148" s="48"/>
      <c r="I148" s="88"/>
      <c r="J148" s="68"/>
      <c r="K148" s="48"/>
      <c r="L148" s="84"/>
    </row>
    <row r="149" spans="1:12" ht="12.9" customHeight="1">
      <c r="A149" s="37"/>
      <c r="B149" s="38"/>
      <c r="C149" s="38"/>
      <c r="D149" s="291" t="s">
        <v>17</v>
      </c>
      <c r="E149" s="292"/>
      <c r="F149" s="54">
        <v>205</v>
      </c>
      <c r="G149" s="74">
        <v>0</v>
      </c>
      <c r="H149" s="57">
        <v>0</v>
      </c>
      <c r="I149" s="88">
        <f>SUM(F149:H149)</f>
        <v>205</v>
      </c>
      <c r="J149" s="74">
        <v>0</v>
      </c>
      <c r="K149" s="74">
        <v>0</v>
      </c>
      <c r="L149" s="84">
        <f>SUM(I149:K149)</f>
        <v>205</v>
      </c>
    </row>
    <row r="150" spans="1:12" ht="12.9" customHeight="1">
      <c r="A150" s="37"/>
      <c r="B150" s="38"/>
      <c r="C150" s="38"/>
      <c r="D150" s="291" t="s">
        <v>18</v>
      </c>
      <c r="E150" s="292"/>
      <c r="F150" s="54">
        <v>217</v>
      </c>
      <c r="G150" s="74">
        <v>0</v>
      </c>
      <c r="H150" s="57">
        <v>0</v>
      </c>
      <c r="I150" s="88">
        <f>SUM(F150:H150)</f>
        <v>217</v>
      </c>
      <c r="J150" s="74">
        <v>0</v>
      </c>
      <c r="K150" s="74">
        <v>0</v>
      </c>
      <c r="L150" s="84">
        <f>SUM(I150:K150)</f>
        <v>217</v>
      </c>
    </row>
    <row r="151" spans="1:12" s="194" customFormat="1" ht="12.9" customHeight="1">
      <c r="A151" s="246"/>
      <c r="B151" s="249"/>
      <c r="C151" s="250" t="s">
        <v>89</v>
      </c>
      <c r="D151" s="250"/>
      <c r="E151" s="251"/>
      <c r="F151" s="234">
        <f t="shared" ref="F151:L151" si="29">SUM(F149:F150)</f>
        <v>422</v>
      </c>
      <c r="G151" s="235">
        <f t="shared" si="29"/>
        <v>0</v>
      </c>
      <c r="H151" s="234">
        <f t="shared" si="29"/>
        <v>0</v>
      </c>
      <c r="I151" s="236">
        <f t="shared" si="29"/>
        <v>422</v>
      </c>
      <c r="J151" s="235">
        <f t="shared" si="29"/>
        <v>0</v>
      </c>
      <c r="K151" s="234">
        <f t="shared" si="29"/>
        <v>0</v>
      </c>
      <c r="L151" s="237">
        <f t="shared" si="29"/>
        <v>422</v>
      </c>
    </row>
    <row r="152" spans="1:12" s="15" customFormat="1" ht="12.9" customHeight="1">
      <c r="A152" s="280"/>
      <c r="B152" s="281"/>
      <c r="C152" s="281"/>
      <c r="D152" s="281"/>
      <c r="E152" s="282"/>
      <c r="F152" s="54"/>
      <c r="G152" s="74"/>
      <c r="H152" s="57"/>
      <c r="I152" s="93"/>
      <c r="J152" s="74"/>
      <c r="K152" s="57"/>
      <c r="L152" s="99"/>
    </row>
    <row r="153" spans="1:12" s="15" customFormat="1" ht="12.9" customHeight="1">
      <c r="A153" s="43"/>
      <c r="B153" s="306" t="s">
        <v>77</v>
      </c>
      <c r="C153" s="306"/>
      <c r="D153" s="306"/>
      <c r="E153" s="307"/>
      <c r="F153" s="54"/>
      <c r="G153" s="74"/>
      <c r="H153" s="57"/>
      <c r="I153" s="93"/>
      <c r="J153" s="74"/>
      <c r="K153" s="57"/>
      <c r="L153" s="99"/>
    </row>
    <row r="154" spans="1:12" s="15" customFormat="1" ht="12.9" customHeight="1">
      <c r="A154" s="43"/>
      <c r="B154" s="44"/>
      <c r="C154" s="44"/>
      <c r="D154" s="293" t="s">
        <v>17</v>
      </c>
      <c r="E154" s="294"/>
      <c r="F154" s="54">
        <v>4929</v>
      </c>
      <c r="G154" s="55">
        <v>18</v>
      </c>
      <c r="H154" s="57">
        <v>73</v>
      </c>
      <c r="I154" s="88">
        <f>SUM(F154:H154)</f>
        <v>5020</v>
      </c>
      <c r="J154" s="55">
        <v>0</v>
      </c>
      <c r="K154" s="74">
        <v>0</v>
      </c>
      <c r="L154" s="84">
        <f>SUM(I154:K154)</f>
        <v>5020</v>
      </c>
    </row>
    <row r="155" spans="1:12" s="11" customFormat="1" ht="12.9" customHeight="1">
      <c r="A155" s="37"/>
      <c r="B155" s="38"/>
      <c r="C155" s="38"/>
      <c r="D155" s="291" t="s">
        <v>18</v>
      </c>
      <c r="E155" s="292"/>
      <c r="F155" s="54">
        <v>4561</v>
      </c>
      <c r="G155" s="55">
        <v>84</v>
      </c>
      <c r="H155" s="57">
        <v>279</v>
      </c>
      <c r="I155" s="88">
        <f>SUM(F155:H155)</f>
        <v>4924</v>
      </c>
      <c r="J155" s="55">
        <v>0</v>
      </c>
      <c r="K155" s="57">
        <v>2</v>
      </c>
      <c r="L155" s="84">
        <f>SUM(I155:K155)</f>
        <v>4926</v>
      </c>
    </row>
    <row r="156" spans="1:12" s="196" customFormat="1" ht="12.75" customHeight="1">
      <c r="A156" s="246"/>
      <c r="B156" s="349" t="s">
        <v>29</v>
      </c>
      <c r="C156" s="349"/>
      <c r="D156" s="349"/>
      <c r="E156" s="350"/>
      <c r="F156" s="252">
        <f t="shared" ref="F156:L156" si="30">SUM(F154:F155)</f>
        <v>9490</v>
      </c>
      <c r="G156" s="253">
        <f t="shared" si="30"/>
        <v>102</v>
      </c>
      <c r="H156" s="254">
        <f t="shared" si="30"/>
        <v>352</v>
      </c>
      <c r="I156" s="255">
        <f t="shared" si="30"/>
        <v>9944</v>
      </c>
      <c r="J156" s="253">
        <f t="shared" si="30"/>
        <v>0</v>
      </c>
      <c r="K156" s="254">
        <f t="shared" si="30"/>
        <v>2</v>
      </c>
      <c r="L156" s="256">
        <f t="shared" si="30"/>
        <v>9946</v>
      </c>
    </row>
    <row r="157" spans="1:12" s="65" customFormat="1" ht="12.9" customHeight="1">
      <c r="A157" s="37"/>
      <c r="B157" s="38"/>
      <c r="C157" s="38"/>
      <c r="D157" s="38"/>
      <c r="E157" s="39"/>
      <c r="F157" s="53"/>
      <c r="G157" s="68"/>
      <c r="H157" s="48"/>
      <c r="I157" s="88"/>
      <c r="J157" s="68"/>
      <c r="K157" s="48"/>
      <c r="L157" s="84"/>
    </row>
    <row r="158" spans="1:12" ht="12.9" customHeight="1">
      <c r="A158" s="37"/>
      <c r="B158" s="41" t="s">
        <v>25</v>
      </c>
      <c r="C158" s="41"/>
      <c r="D158" s="41"/>
      <c r="E158" s="42"/>
      <c r="F158" s="53"/>
      <c r="G158" s="68"/>
      <c r="H158" s="48"/>
      <c r="I158" s="88"/>
      <c r="J158" s="68"/>
      <c r="K158" s="48"/>
      <c r="L158" s="84"/>
    </row>
    <row r="159" spans="1:12" ht="12.9" customHeight="1">
      <c r="A159" s="37"/>
      <c r="B159" s="38"/>
      <c r="C159" s="38" t="s">
        <v>3</v>
      </c>
      <c r="D159" s="38"/>
      <c r="E159" s="39"/>
      <c r="F159" s="53"/>
      <c r="G159" s="68"/>
      <c r="H159" s="48"/>
      <c r="I159" s="88"/>
      <c r="J159" s="68"/>
      <c r="K159" s="48"/>
      <c r="L159" s="84"/>
    </row>
    <row r="160" spans="1:12" ht="12.9" customHeight="1">
      <c r="A160" s="37"/>
      <c r="B160" s="38"/>
      <c r="C160" s="38"/>
      <c r="D160" s="38" t="s">
        <v>17</v>
      </c>
      <c r="E160" s="39"/>
      <c r="F160" s="54">
        <v>297</v>
      </c>
      <c r="G160" s="74">
        <v>54</v>
      </c>
      <c r="H160" s="57">
        <v>248</v>
      </c>
      <c r="I160" s="88">
        <f>SUM(F160:H160)</f>
        <v>599</v>
      </c>
      <c r="J160" s="74">
        <v>0</v>
      </c>
      <c r="K160" s="57">
        <v>4</v>
      </c>
      <c r="L160" s="84">
        <f>SUM(I160:K160)</f>
        <v>603</v>
      </c>
    </row>
    <row r="161" spans="1:12" ht="12.9" customHeight="1">
      <c r="A161" s="37"/>
      <c r="B161" s="38"/>
      <c r="C161" s="38"/>
      <c r="D161" s="38" t="s">
        <v>18</v>
      </c>
      <c r="E161" s="39"/>
      <c r="F161" s="54">
        <v>340</v>
      </c>
      <c r="G161" s="74">
        <v>108</v>
      </c>
      <c r="H161" s="57">
        <v>672</v>
      </c>
      <c r="I161" s="88">
        <f>SUM(F161:H161)</f>
        <v>1120</v>
      </c>
      <c r="J161" s="74">
        <v>1</v>
      </c>
      <c r="K161" s="57">
        <v>11</v>
      </c>
      <c r="L161" s="84">
        <f>SUM(I161:K161)</f>
        <v>1132</v>
      </c>
    </row>
    <row r="162" spans="1:12" s="194" customFormat="1" ht="12.9" customHeight="1">
      <c r="A162" s="246"/>
      <c r="B162" s="249"/>
      <c r="C162" s="250" t="s">
        <v>38</v>
      </c>
      <c r="D162" s="250"/>
      <c r="E162" s="251"/>
      <c r="F162" s="234">
        <f t="shared" ref="F162:L162" si="31">SUM(F160:F161)</f>
        <v>637</v>
      </c>
      <c r="G162" s="235">
        <f t="shared" si="31"/>
        <v>162</v>
      </c>
      <c r="H162" s="234">
        <f t="shared" si="31"/>
        <v>920</v>
      </c>
      <c r="I162" s="236">
        <f t="shared" si="31"/>
        <v>1719</v>
      </c>
      <c r="J162" s="235">
        <f t="shared" si="31"/>
        <v>1</v>
      </c>
      <c r="K162" s="234">
        <f t="shared" si="31"/>
        <v>15</v>
      </c>
      <c r="L162" s="237">
        <f t="shared" si="31"/>
        <v>1735</v>
      </c>
    </row>
    <row r="163" spans="1:12" ht="12.9" customHeight="1">
      <c r="A163" s="280"/>
      <c r="B163" s="281"/>
      <c r="C163" s="281"/>
      <c r="D163" s="281"/>
      <c r="E163" s="282"/>
      <c r="F163" s="53"/>
      <c r="G163" s="68"/>
      <c r="H163" s="48"/>
      <c r="I163" s="88"/>
      <c r="J163" s="68"/>
      <c r="K163" s="48"/>
      <c r="L163" s="84"/>
    </row>
    <row r="164" spans="1:12" ht="12.9" customHeight="1">
      <c r="A164" s="37"/>
      <c r="B164" s="38"/>
      <c r="C164" s="291" t="s">
        <v>4</v>
      </c>
      <c r="D164" s="291"/>
      <c r="E164" s="292"/>
      <c r="F164" s="53"/>
      <c r="G164" s="68"/>
      <c r="H164" s="48"/>
      <c r="I164" s="88"/>
      <c r="J164" s="68"/>
      <c r="K164" s="48"/>
      <c r="L164" s="84"/>
    </row>
    <row r="165" spans="1:12" ht="12.9" customHeight="1">
      <c r="A165" s="37"/>
      <c r="B165" s="38"/>
      <c r="C165" s="38"/>
      <c r="D165" s="291" t="s">
        <v>17</v>
      </c>
      <c r="E165" s="292"/>
      <c r="F165" s="54">
        <v>251</v>
      </c>
      <c r="G165" s="74">
        <v>23</v>
      </c>
      <c r="H165" s="57">
        <v>183</v>
      </c>
      <c r="I165" s="88">
        <f>SUM(F165:H165)</f>
        <v>457</v>
      </c>
      <c r="J165" s="74">
        <v>10</v>
      </c>
      <c r="K165" s="57">
        <v>124</v>
      </c>
      <c r="L165" s="84">
        <f>SUM(I165:K165)</f>
        <v>591</v>
      </c>
    </row>
    <row r="166" spans="1:12" ht="12.9" customHeight="1">
      <c r="A166" s="37"/>
      <c r="B166" s="38"/>
      <c r="C166" s="38"/>
      <c r="D166" s="291" t="s">
        <v>18</v>
      </c>
      <c r="E166" s="292"/>
      <c r="F166" s="54">
        <v>256</v>
      </c>
      <c r="G166" s="74">
        <v>64</v>
      </c>
      <c r="H166" s="57">
        <v>443</v>
      </c>
      <c r="I166" s="88">
        <f>SUM(F166:H166)</f>
        <v>763</v>
      </c>
      <c r="J166" s="74">
        <v>36</v>
      </c>
      <c r="K166" s="57">
        <v>707</v>
      </c>
      <c r="L166" s="84">
        <f>SUM(I166:K166)</f>
        <v>1506</v>
      </c>
    </row>
    <row r="167" spans="1:12" s="194" customFormat="1" ht="12.9" customHeight="1">
      <c r="A167" s="246"/>
      <c r="B167" s="249"/>
      <c r="C167" s="250" t="s">
        <v>39</v>
      </c>
      <c r="D167" s="250"/>
      <c r="E167" s="251"/>
      <c r="F167" s="234">
        <f t="shared" ref="F167:L167" si="32">SUM(F165:F166)</f>
        <v>507</v>
      </c>
      <c r="G167" s="235">
        <f t="shared" si="32"/>
        <v>87</v>
      </c>
      <c r="H167" s="234">
        <f t="shared" si="32"/>
        <v>626</v>
      </c>
      <c r="I167" s="236">
        <f t="shared" si="32"/>
        <v>1220</v>
      </c>
      <c r="J167" s="235">
        <f t="shared" si="32"/>
        <v>46</v>
      </c>
      <c r="K167" s="234">
        <f t="shared" si="32"/>
        <v>831</v>
      </c>
      <c r="L167" s="237">
        <f t="shared" si="32"/>
        <v>2097</v>
      </c>
    </row>
    <row r="168" spans="1:12" ht="12.9" customHeight="1">
      <c r="A168" s="280"/>
      <c r="B168" s="281"/>
      <c r="C168" s="281"/>
      <c r="D168" s="281"/>
      <c r="E168" s="282"/>
      <c r="F168" s="53"/>
      <c r="G168" s="68"/>
      <c r="H168" s="48"/>
      <c r="I168" s="88"/>
      <c r="J168" s="68"/>
      <c r="K168" s="48"/>
      <c r="L168" s="84"/>
    </row>
    <row r="169" spans="1:12" ht="12.9" customHeight="1">
      <c r="A169" s="37"/>
      <c r="B169" s="38"/>
      <c r="C169" s="291" t="s">
        <v>16</v>
      </c>
      <c r="D169" s="291"/>
      <c r="E169" s="292"/>
      <c r="F169" s="53"/>
      <c r="G169" s="68"/>
      <c r="H169" s="48"/>
      <c r="I169" s="88"/>
      <c r="J169" s="68"/>
      <c r="K169" s="48"/>
      <c r="L169" s="84"/>
    </row>
    <row r="170" spans="1:12" ht="12.9" customHeight="1">
      <c r="A170" s="37"/>
      <c r="B170" s="38"/>
      <c r="C170" s="38"/>
      <c r="D170" s="291" t="s">
        <v>17</v>
      </c>
      <c r="E170" s="292"/>
      <c r="F170" s="54">
        <v>14</v>
      </c>
      <c r="G170" s="74">
        <v>0</v>
      </c>
      <c r="H170" s="74">
        <v>0</v>
      </c>
      <c r="I170" s="88">
        <f>SUM(F170:H170)</f>
        <v>14</v>
      </c>
      <c r="J170" s="74">
        <v>0</v>
      </c>
      <c r="K170" s="74">
        <v>0</v>
      </c>
      <c r="L170" s="84">
        <f>SUM(I170:K170)</f>
        <v>14</v>
      </c>
    </row>
    <row r="171" spans="1:12" ht="12.9" customHeight="1">
      <c r="A171" s="37"/>
      <c r="B171" s="38"/>
      <c r="C171" s="38"/>
      <c r="D171" s="291" t="s">
        <v>18</v>
      </c>
      <c r="E171" s="292"/>
      <c r="F171" s="54">
        <v>14</v>
      </c>
      <c r="G171" s="74">
        <v>0</v>
      </c>
      <c r="H171" s="74">
        <v>0</v>
      </c>
      <c r="I171" s="88">
        <f>SUM(F171:H171)</f>
        <v>14</v>
      </c>
      <c r="J171" s="74">
        <v>0</v>
      </c>
      <c r="K171" s="74">
        <v>0</v>
      </c>
      <c r="L171" s="84">
        <f>SUM(I171:K171)</f>
        <v>14</v>
      </c>
    </row>
    <row r="172" spans="1:12" s="194" customFormat="1" ht="12.9" customHeight="1">
      <c r="A172" s="246"/>
      <c r="B172" s="249"/>
      <c r="C172" s="250" t="s">
        <v>40</v>
      </c>
      <c r="D172" s="250"/>
      <c r="E172" s="251"/>
      <c r="F172" s="234">
        <f t="shared" ref="F172:L172" si="33">SUM(F170:F171)</f>
        <v>28</v>
      </c>
      <c r="G172" s="235">
        <f t="shared" si="33"/>
        <v>0</v>
      </c>
      <c r="H172" s="234">
        <f t="shared" si="33"/>
        <v>0</v>
      </c>
      <c r="I172" s="236">
        <f t="shared" si="33"/>
        <v>28</v>
      </c>
      <c r="J172" s="235">
        <f t="shared" si="33"/>
        <v>0</v>
      </c>
      <c r="K172" s="234">
        <f t="shared" si="33"/>
        <v>0</v>
      </c>
      <c r="L172" s="237">
        <f t="shared" si="33"/>
        <v>28</v>
      </c>
    </row>
    <row r="173" spans="1:12" s="11" customFormat="1" ht="12.9" customHeight="1">
      <c r="A173" s="280"/>
      <c r="B173" s="281"/>
      <c r="C173" s="281"/>
      <c r="D173" s="281"/>
      <c r="E173" s="282"/>
      <c r="F173" s="14"/>
      <c r="G173" s="71"/>
      <c r="H173" s="14"/>
      <c r="I173" s="95"/>
      <c r="J173" s="71"/>
      <c r="K173" s="14"/>
      <c r="L173" s="84"/>
    </row>
    <row r="174" spans="1:12" s="15" customFormat="1" ht="12.9" customHeight="1">
      <c r="A174" s="43"/>
      <c r="B174" s="306" t="s">
        <v>76</v>
      </c>
      <c r="C174" s="306"/>
      <c r="D174" s="306"/>
      <c r="E174" s="307"/>
      <c r="F174" s="54"/>
      <c r="G174" s="55"/>
      <c r="H174" s="57"/>
      <c r="I174" s="93"/>
      <c r="J174" s="55"/>
      <c r="K174" s="57"/>
      <c r="L174" s="99"/>
    </row>
    <row r="175" spans="1:12" s="15" customFormat="1" ht="12.9" customHeight="1">
      <c r="A175" s="43"/>
      <c r="B175" s="44"/>
      <c r="C175" s="123"/>
      <c r="D175" s="293" t="s">
        <v>17</v>
      </c>
      <c r="E175" s="294"/>
      <c r="F175" s="54">
        <v>562</v>
      </c>
      <c r="G175" s="55">
        <v>77</v>
      </c>
      <c r="H175" s="57">
        <v>431</v>
      </c>
      <c r="I175" s="88">
        <f>SUM(F175:H175)</f>
        <v>1070</v>
      </c>
      <c r="J175" s="55">
        <v>10</v>
      </c>
      <c r="K175" s="74">
        <v>128</v>
      </c>
      <c r="L175" s="84">
        <f>SUM(I175:K175)</f>
        <v>1208</v>
      </c>
    </row>
    <row r="176" spans="1:12" s="11" customFormat="1" ht="12.9" customHeight="1">
      <c r="A176" s="37"/>
      <c r="B176" s="38"/>
      <c r="D176" s="291" t="s">
        <v>18</v>
      </c>
      <c r="E176" s="292"/>
      <c r="F176" s="54">
        <v>610</v>
      </c>
      <c r="G176" s="55">
        <v>172</v>
      </c>
      <c r="H176" s="57">
        <v>1115</v>
      </c>
      <c r="I176" s="88">
        <f>SUM(F176:H176)</f>
        <v>1897</v>
      </c>
      <c r="J176" s="55">
        <v>37</v>
      </c>
      <c r="K176" s="74">
        <v>718</v>
      </c>
      <c r="L176" s="84">
        <f>SUM(I176:K176)</f>
        <v>2652</v>
      </c>
    </row>
    <row r="177" spans="1:14" s="197" customFormat="1" ht="12.9" customHeight="1">
      <c r="A177" s="246"/>
      <c r="B177" s="349" t="s">
        <v>30</v>
      </c>
      <c r="C177" s="349"/>
      <c r="D177" s="349"/>
      <c r="E177" s="350"/>
      <c r="F177" s="252">
        <f t="shared" ref="F177:L177" si="34">SUM(F175:F176)</f>
        <v>1172</v>
      </c>
      <c r="G177" s="253">
        <f>SUM(G175:G176)</f>
        <v>249</v>
      </c>
      <c r="H177" s="254">
        <f>SUM(H175:H176)</f>
        <v>1546</v>
      </c>
      <c r="I177" s="255">
        <f t="shared" si="34"/>
        <v>2967</v>
      </c>
      <c r="J177" s="253">
        <f>SUM(J175:J176)</f>
        <v>47</v>
      </c>
      <c r="K177" s="254">
        <f>SUM(K175:K176)</f>
        <v>846</v>
      </c>
      <c r="L177" s="256">
        <f t="shared" si="34"/>
        <v>3860</v>
      </c>
    </row>
    <row r="178" spans="1:14" ht="12.9" customHeight="1">
      <c r="A178" s="280"/>
      <c r="B178" s="281"/>
      <c r="C178" s="281"/>
      <c r="D178" s="281"/>
      <c r="E178" s="282"/>
      <c r="F178" s="14"/>
      <c r="G178" s="71"/>
      <c r="H178" s="13"/>
      <c r="I178" s="95"/>
      <c r="J178" s="71"/>
      <c r="K178" s="13"/>
      <c r="L178" s="84"/>
    </row>
    <row r="179" spans="1:14" s="194" customFormat="1" ht="12.9" customHeight="1">
      <c r="A179" s="298" t="s">
        <v>0</v>
      </c>
      <c r="B179" s="299"/>
      <c r="C179" s="299"/>
      <c r="D179" s="299"/>
      <c r="E179" s="300"/>
      <c r="F179" s="228">
        <f t="shared" ref="F179:L179" si="35">F177+F156</f>
        <v>10662</v>
      </c>
      <c r="G179" s="229">
        <f t="shared" si="35"/>
        <v>351</v>
      </c>
      <c r="H179" s="230">
        <f t="shared" si="35"/>
        <v>1898</v>
      </c>
      <c r="I179" s="231">
        <f t="shared" si="35"/>
        <v>12911</v>
      </c>
      <c r="J179" s="229">
        <f t="shared" si="35"/>
        <v>47</v>
      </c>
      <c r="K179" s="230">
        <f t="shared" si="35"/>
        <v>848</v>
      </c>
      <c r="L179" s="232">
        <f t="shared" si="35"/>
        <v>13806</v>
      </c>
    </row>
    <row r="180" spans="1:14" s="28" customFormat="1" ht="12.9" customHeight="1">
      <c r="A180" s="295"/>
      <c r="B180" s="296"/>
      <c r="C180" s="296"/>
      <c r="D180" s="296"/>
      <c r="E180" s="297"/>
      <c r="F180" s="53"/>
      <c r="G180" s="68"/>
      <c r="H180" s="48"/>
      <c r="I180" s="88"/>
      <c r="J180" s="68"/>
      <c r="K180" s="48"/>
      <c r="L180" s="98"/>
      <c r="M180" s="80"/>
      <c r="N180" s="80"/>
    </row>
    <row r="181" spans="1:14" ht="12.9" customHeight="1">
      <c r="A181" s="159" t="s">
        <v>154</v>
      </c>
      <c r="B181" s="160"/>
      <c r="C181" s="160"/>
      <c r="D181" s="160"/>
      <c r="E181" s="161"/>
      <c r="F181" s="178"/>
      <c r="G181" s="68"/>
      <c r="H181" s="48"/>
      <c r="I181" s="88"/>
      <c r="J181" s="68"/>
      <c r="K181" s="48"/>
      <c r="L181" s="84"/>
    </row>
    <row r="182" spans="1:14" ht="12.9" customHeight="1">
      <c r="A182" s="288"/>
      <c r="B182" s="289"/>
      <c r="C182" s="289"/>
      <c r="D182" s="289"/>
      <c r="E182" s="290"/>
      <c r="F182" s="53"/>
      <c r="G182" s="74"/>
      <c r="H182" s="48"/>
      <c r="I182" s="88"/>
      <c r="J182" s="74"/>
      <c r="K182" s="48"/>
      <c r="L182" s="84"/>
    </row>
    <row r="183" spans="1:14" ht="12.9" customHeight="1">
      <c r="A183" s="8"/>
      <c r="B183" s="291" t="s">
        <v>3</v>
      </c>
      <c r="C183" s="291"/>
      <c r="D183" s="291"/>
      <c r="E183" s="292"/>
      <c r="F183" s="53"/>
      <c r="G183" s="68"/>
      <c r="H183" s="48"/>
      <c r="I183" s="88"/>
      <c r="J183" s="68"/>
      <c r="K183" s="48"/>
      <c r="L183" s="98"/>
      <c r="M183" s="80"/>
      <c r="N183" s="80"/>
    </row>
    <row r="184" spans="1:14" ht="12.9" customHeight="1">
      <c r="A184" s="37"/>
      <c r="B184" s="38"/>
      <c r="C184" s="157" t="s">
        <v>17</v>
      </c>
      <c r="D184" s="157"/>
      <c r="E184" s="158"/>
      <c r="F184" s="54">
        <v>4449</v>
      </c>
      <c r="G184" s="74">
        <v>71</v>
      </c>
      <c r="H184" s="57">
        <v>300</v>
      </c>
      <c r="I184" s="88">
        <f>SUM(F184:H184)</f>
        <v>4820</v>
      </c>
      <c r="J184" s="74">
        <v>0</v>
      </c>
      <c r="K184" s="57">
        <v>4</v>
      </c>
      <c r="L184" s="84">
        <f>SUM(I184:K184)</f>
        <v>4824</v>
      </c>
    </row>
    <row r="185" spans="1:14" ht="12.9" customHeight="1">
      <c r="A185" s="37"/>
      <c r="B185" s="38"/>
      <c r="C185" s="157" t="s">
        <v>18</v>
      </c>
      <c r="D185" s="157"/>
      <c r="E185" s="158"/>
      <c r="F185" s="54">
        <v>4172</v>
      </c>
      <c r="G185" s="74">
        <v>180</v>
      </c>
      <c r="H185" s="57">
        <v>907</v>
      </c>
      <c r="I185" s="88">
        <f>SUM(F185:H185)</f>
        <v>5259</v>
      </c>
      <c r="J185" s="74">
        <v>1</v>
      </c>
      <c r="K185" s="57">
        <v>11</v>
      </c>
      <c r="L185" s="84">
        <f>SUM(I185:K185)</f>
        <v>5271</v>
      </c>
    </row>
    <row r="186" spans="1:14" s="194" customFormat="1" ht="12.9" customHeight="1">
      <c r="A186" s="246"/>
      <c r="B186" s="247" t="s">
        <v>155</v>
      </c>
      <c r="C186" s="247"/>
      <c r="D186" s="247"/>
      <c r="E186" s="248"/>
      <c r="F186" s="234">
        <f t="shared" ref="F186:I186" si="36">SUM(F184:F185)</f>
        <v>8621</v>
      </c>
      <c r="G186" s="235">
        <f t="shared" si="36"/>
        <v>251</v>
      </c>
      <c r="H186" s="234">
        <f t="shared" si="36"/>
        <v>1207</v>
      </c>
      <c r="I186" s="236">
        <f t="shared" si="36"/>
        <v>10079</v>
      </c>
      <c r="J186" s="235">
        <f>SUM(J184:J185)</f>
        <v>1</v>
      </c>
      <c r="K186" s="234">
        <f>SUM(K184:K185)</f>
        <v>15</v>
      </c>
      <c r="L186" s="237">
        <f t="shared" ref="L186" si="37">SUM(L184:L185)</f>
        <v>10095</v>
      </c>
    </row>
    <row r="187" spans="1:14" ht="12.9" customHeight="1">
      <c r="A187" s="288"/>
      <c r="B187" s="289"/>
      <c r="C187" s="289"/>
      <c r="D187" s="289"/>
      <c r="E187" s="290"/>
      <c r="F187" s="53"/>
      <c r="G187" s="74"/>
      <c r="H187" s="48"/>
      <c r="I187" s="88"/>
      <c r="J187" s="74"/>
      <c r="K187" s="48"/>
      <c r="L187" s="84"/>
    </row>
    <row r="188" spans="1:14" ht="12.9" customHeight="1">
      <c r="A188" s="8"/>
      <c r="B188" s="291" t="s">
        <v>4</v>
      </c>
      <c r="C188" s="291"/>
      <c r="D188" s="291"/>
      <c r="E188" s="292"/>
      <c r="F188" s="53"/>
      <c r="G188" s="68"/>
      <c r="H188" s="48"/>
      <c r="I188" s="88"/>
      <c r="J188" s="68"/>
      <c r="K188" s="48"/>
      <c r="L188" s="98"/>
      <c r="M188" s="80"/>
      <c r="N188" s="80"/>
    </row>
    <row r="189" spans="1:14" ht="12.9" customHeight="1">
      <c r="A189" s="37"/>
      <c r="B189" s="38"/>
      <c r="C189" s="157" t="s">
        <v>17</v>
      </c>
      <c r="D189" s="157"/>
      <c r="E189" s="158"/>
      <c r="F189" s="54">
        <v>823</v>
      </c>
      <c r="G189" s="74">
        <v>24</v>
      </c>
      <c r="H189" s="57">
        <v>204</v>
      </c>
      <c r="I189" s="88">
        <f>SUM(F189:H189)</f>
        <v>1051</v>
      </c>
      <c r="J189" s="74">
        <v>10</v>
      </c>
      <c r="K189" s="57">
        <v>124</v>
      </c>
      <c r="L189" s="84">
        <f>SUM(I189:K189)</f>
        <v>1185</v>
      </c>
    </row>
    <row r="190" spans="1:14" ht="12.9" customHeight="1">
      <c r="A190" s="37"/>
      <c r="B190" s="38"/>
      <c r="C190" s="157" t="s">
        <v>18</v>
      </c>
      <c r="D190" s="157"/>
      <c r="E190" s="158"/>
      <c r="F190" s="54">
        <v>768</v>
      </c>
      <c r="G190" s="74">
        <v>76</v>
      </c>
      <c r="H190" s="57">
        <v>487</v>
      </c>
      <c r="I190" s="88">
        <f>SUM(F190:H190)</f>
        <v>1331</v>
      </c>
      <c r="J190" s="74">
        <v>36</v>
      </c>
      <c r="K190" s="57">
        <v>709</v>
      </c>
      <c r="L190" s="84">
        <f>SUM(I190:K190)</f>
        <v>2076</v>
      </c>
    </row>
    <row r="191" spans="1:14" s="194" customFormat="1" ht="12.9" customHeight="1">
      <c r="A191" s="246"/>
      <c r="B191" s="247" t="s">
        <v>91</v>
      </c>
      <c r="C191" s="247"/>
      <c r="D191" s="247"/>
      <c r="E191" s="248"/>
      <c r="F191" s="234">
        <f t="shared" ref="F191:L191" si="38">SUM(F189:F190)</f>
        <v>1591</v>
      </c>
      <c r="G191" s="235">
        <f t="shared" si="38"/>
        <v>100</v>
      </c>
      <c r="H191" s="234">
        <f t="shared" si="38"/>
        <v>691</v>
      </c>
      <c r="I191" s="236">
        <f t="shared" si="38"/>
        <v>2382</v>
      </c>
      <c r="J191" s="235">
        <f t="shared" si="38"/>
        <v>46</v>
      </c>
      <c r="K191" s="234">
        <f t="shared" si="38"/>
        <v>833</v>
      </c>
      <c r="L191" s="237">
        <f t="shared" si="38"/>
        <v>3261</v>
      </c>
    </row>
    <row r="192" spans="1:14" ht="12.9" customHeight="1">
      <c r="A192" s="37"/>
      <c r="B192" s="38"/>
      <c r="C192" s="291"/>
      <c r="D192" s="291"/>
      <c r="E192" s="292"/>
      <c r="F192" s="53"/>
      <c r="G192" s="68"/>
      <c r="H192" s="48"/>
      <c r="I192" s="88"/>
      <c r="J192" s="68"/>
      <c r="K192" s="48"/>
      <c r="L192" s="84"/>
    </row>
    <row r="193" spans="1:14" ht="12.9" customHeight="1">
      <c r="A193" s="8"/>
      <c r="B193" s="291" t="s">
        <v>16</v>
      </c>
      <c r="C193" s="291"/>
      <c r="D193" s="291"/>
      <c r="E193" s="292"/>
      <c r="F193" s="53"/>
      <c r="G193" s="68"/>
      <c r="H193" s="48"/>
      <c r="I193" s="88"/>
      <c r="J193" s="68"/>
      <c r="K193" s="48"/>
      <c r="L193" s="98"/>
      <c r="M193" s="80"/>
      <c r="N193" s="80"/>
    </row>
    <row r="194" spans="1:14" ht="12.9" customHeight="1">
      <c r="A194" s="37"/>
      <c r="B194" s="38"/>
      <c r="C194" s="157" t="s">
        <v>17</v>
      </c>
      <c r="D194" s="157"/>
      <c r="E194" s="158"/>
      <c r="F194" s="54">
        <v>219</v>
      </c>
      <c r="G194" s="74">
        <v>0</v>
      </c>
      <c r="H194" s="74">
        <v>0</v>
      </c>
      <c r="I194" s="88">
        <f>SUM(F194:H194)</f>
        <v>219</v>
      </c>
      <c r="J194" s="74">
        <v>0</v>
      </c>
      <c r="K194" s="74">
        <v>0</v>
      </c>
      <c r="L194" s="84">
        <f>SUM(I194:K194)</f>
        <v>219</v>
      </c>
    </row>
    <row r="195" spans="1:14" ht="12.9" customHeight="1">
      <c r="A195" s="37"/>
      <c r="B195" s="38"/>
      <c r="C195" s="157" t="s">
        <v>18</v>
      </c>
      <c r="D195" s="157"/>
      <c r="E195" s="158"/>
      <c r="F195" s="54">
        <v>231</v>
      </c>
      <c r="G195" s="74">
        <v>0</v>
      </c>
      <c r="H195" s="74">
        <v>0</v>
      </c>
      <c r="I195" s="88">
        <f>SUM(F195:H195)</f>
        <v>231</v>
      </c>
      <c r="J195" s="74">
        <v>0</v>
      </c>
      <c r="K195" s="74">
        <v>0</v>
      </c>
      <c r="L195" s="84">
        <f>SUM(I195:K195)</f>
        <v>231</v>
      </c>
    </row>
    <row r="196" spans="1:14" s="194" customFormat="1" ht="12.9" customHeight="1">
      <c r="A196" s="246"/>
      <c r="B196" s="247" t="s">
        <v>156</v>
      </c>
      <c r="C196" s="247"/>
      <c r="D196" s="247"/>
      <c r="E196" s="248"/>
      <c r="F196" s="234">
        <f t="shared" ref="F196:L196" si="39">SUM(F194:F195)</f>
        <v>450</v>
      </c>
      <c r="G196" s="235">
        <f t="shared" si="39"/>
        <v>0</v>
      </c>
      <c r="H196" s="234">
        <f t="shared" si="39"/>
        <v>0</v>
      </c>
      <c r="I196" s="236">
        <f t="shared" si="39"/>
        <v>450</v>
      </c>
      <c r="J196" s="235">
        <f t="shared" si="39"/>
        <v>0</v>
      </c>
      <c r="K196" s="234">
        <f t="shared" si="39"/>
        <v>0</v>
      </c>
      <c r="L196" s="237">
        <f t="shared" si="39"/>
        <v>450</v>
      </c>
    </row>
    <row r="197" spans="1:14" ht="12.9" customHeight="1">
      <c r="A197" s="37"/>
      <c r="B197" s="38"/>
      <c r="C197" s="291"/>
      <c r="D197" s="291"/>
      <c r="E197" s="292"/>
      <c r="F197" s="53"/>
      <c r="G197" s="68"/>
      <c r="H197" s="48"/>
      <c r="I197" s="88"/>
      <c r="J197" s="68"/>
      <c r="K197" s="48"/>
      <c r="L197" s="84"/>
    </row>
    <row r="198" spans="1:14" s="196" customFormat="1" ht="12.9" customHeight="1">
      <c r="A198" s="298" t="s">
        <v>0</v>
      </c>
      <c r="B198" s="299"/>
      <c r="C198" s="299"/>
      <c r="D198" s="299"/>
      <c r="E198" s="300"/>
      <c r="F198" s="228">
        <f>F186+F191+F196</f>
        <v>10662</v>
      </c>
      <c r="G198" s="229">
        <f t="shared" ref="G198:L198" si="40">G186+G191+G196</f>
        <v>351</v>
      </c>
      <c r="H198" s="230">
        <f>H186+H191+H196</f>
        <v>1898</v>
      </c>
      <c r="I198" s="231">
        <f>I186+I191+I196</f>
        <v>12911</v>
      </c>
      <c r="J198" s="229">
        <f t="shared" si="40"/>
        <v>47</v>
      </c>
      <c r="K198" s="230">
        <f t="shared" si="40"/>
        <v>848</v>
      </c>
      <c r="L198" s="232">
        <f t="shared" si="40"/>
        <v>13806</v>
      </c>
    </row>
    <row r="199" spans="1:14" ht="12.9" customHeight="1">
      <c r="A199" s="301"/>
      <c r="B199" s="302"/>
      <c r="C199" s="302"/>
      <c r="D199" s="302"/>
      <c r="E199" s="337"/>
      <c r="F199" s="53"/>
      <c r="G199" s="68"/>
      <c r="H199" s="53"/>
      <c r="I199" s="88"/>
      <c r="J199" s="68"/>
      <c r="K199" s="53"/>
      <c r="L199" s="84"/>
    </row>
    <row r="200" spans="1:14" ht="12.9" customHeight="1">
      <c r="A200" s="305" t="s">
        <v>195</v>
      </c>
      <c r="B200" s="306"/>
      <c r="C200" s="306"/>
      <c r="D200" s="306"/>
      <c r="E200" s="307"/>
      <c r="F200" s="53"/>
      <c r="G200" s="68"/>
      <c r="H200" s="53"/>
      <c r="I200" s="88"/>
      <c r="J200" s="68"/>
      <c r="K200" s="53"/>
      <c r="L200" s="84"/>
    </row>
    <row r="201" spans="1:14" ht="12.9" customHeight="1">
      <c r="A201" s="108"/>
      <c r="B201" s="109"/>
      <c r="C201" s="109"/>
      <c r="D201" s="109"/>
      <c r="E201" s="110"/>
      <c r="F201" s="53"/>
      <c r="G201" s="68"/>
      <c r="H201" s="53"/>
      <c r="I201" s="88"/>
      <c r="J201" s="68"/>
      <c r="K201" s="53"/>
      <c r="L201" s="84"/>
    </row>
    <row r="202" spans="1:14" ht="12.9" customHeight="1">
      <c r="A202" s="280"/>
      <c r="B202" s="281"/>
      <c r="C202" s="291" t="s">
        <v>130</v>
      </c>
      <c r="D202" s="291"/>
      <c r="E202" s="292"/>
      <c r="F202" s="53"/>
      <c r="G202" s="68"/>
      <c r="H202" s="53"/>
      <c r="I202" s="88"/>
      <c r="J202" s="68"/>
      <c r="K202" s="53"/>
      <c r="L202" s="45"/>
    </row>
    <row r="203" spans="1:14" ht="12.9" customHeight="1">
      <c r="A203" s="280"/>
      <c r="B203" s="281"/>
      <c r="C203" s="281"/>
      <c r="D203" s="291" t="s">
        <v>17</v>
      </c>
      <c r="E203" s="292"/>
      <c r="F203" s="53">
        <v>208</v>
      </c>
      <c r="G203" s="68">
        <v>7</v>
      </c>
      <c r="H203" s="53">
        <v>22</v>
      </c>
      <c r="I203" s="88">
        <f>SUM(F203:H203)</f>
        <v>237</v>
      </c>
      <c r="J203" s="68">
        <v>0</v>
      </c>
      <c r="K203" s="53">
        <v>1</v>
      </c>
      <c r="L203" s="84">
        <f>SUM(I203:K203)</f>
        <v>238</v>
      </c>
    </row>
    <row r="204" spans="1:14" ht="12.9" customHeight="1">
      <c r="A204" s="280"/>
      <c r="B204" s="281"/>
      <c r="C204" s="281"/>
      <c r="D204" s="291" t="s">
        <v>18</v>
      </c>
      <c r="E204" s="292"/>
      <c r="F204" s="53">
        <v>212</v>
      </c>
      <c r="G204" s="68">
        <v>11</v>
      </c>
      <c r="H204" s="53">
        <v>75</v>
      </c>
      <c r="I204" s="88">
        <f>SUM(F204:H204)</f>
        <v>298</v>
      </c>
      <c r="J204" s="68">
        <v>2</v>
      </c>
      <c r="K204" s="53">
        <v>21</v>
      </c>
      <c r="L204" s="84">
        <f>SUM(I204:K204)</f>
        <v>321</v>
      </c>
    </row>
    <row r="205" spans="1:14" s="194" customFormat="1" ht="12.9" customHeight="1">
      <c r="A205" s="246"/>
      <c r="B205" s="249"/>
      <c r="C205" s="250" t="s">
        <v>125</v>
      </c>
      <c r="D205" s="250"/>
      <c r="E205" s="251"/>
      <c r="F205" s="234">
        <f>SUM(F203:F204)</f>
        <v>420</v>
      </c>
      <c r="G205" s="235">
        <f t="shared" ref="G205:L205" si="41">SUM(G203:G204)</f>
        <v>18</v>
      </c>
      <c r="H205" s="234">
        <f t="shared" si="41"/>
        <v>97</v>
      </c>
      <c r="I205" s="236">
        <f t="shared" si="41"/>
        <v>535</v>
      </c>
      <c r="J205" s="235">
        <f t="shared" si="41"/>
        <v>2</v>
      </c>
      <c r="K205" s="234">
        <f t="shared" si="41"/>
        <v>22</v>
      </c>
      <c r="L205" s="237">
        <f t="shared" si="41"/>
        <v>559</v>
      </c>
    </row>
    <row r="206" spans="1:14" ht="7.5" customHeight="1">
      <c r="A206" s="280"/>
      <c r="B206" s="281"/>
      <c r="C206" s="281"/>
      <c r="D206" s="281"/>
      <c r="E206" s="282"/>
      <c r="F206" s="53"/>
      <c r="G206" s="68"/>
      <c r="H206" s="53"/>
      <c r="I206" s="88"/>
      <c r="J206" s="68"/>
      <c r="K206" s="53"/>
      <c r="L206" s="45"/>
    </row>
    <row r="207" spans="1:14" ht="12.9" customHeight="1">
      <c r="A207" s="280"/>
      <c r="B207" s="281"/>
      <c r="C207" s="291" t="s">
        <v>79</v>
      </c>
      <c r="D207" s="291"/>
      <c r="E207" s="292"/>
      <c r="F207" s="53"/>
      <c r="G207" s="68"/>
      <c r="H207" s="53"/>
      <c r="I207" s="88"/>
      <c r="J207" s="68"/>
      <c r="K207" s="53"/>
      <c r="L207" s="45"/>
    </row>
    <row r="208" spans="1:14" ht="12.9" customHeight="1">
      <c r="A208" s="280"/>
      <c r="B208" s="281"/>
      <c r="C208" s="281"/>
      <c r="D208" s="291" t="s">
        <v>17</v>
      </c>
      <c r="E208" s="292"/>
      <c r="F208" s="53">
        <v>34</v>
      </c>
      <c r="G208" s="68">
        <v>0</v>
      </c>
      <c r="H208" s="53">
        <v>7</v>
      </c>
      <c r="I208" s="88">
        <f>SUM(F208:H208)</f>
        <v>41</v>
      </c>
      <c r="J208" s="68">
        <v>0</v>
      </c>
      <c r="K208" s="53">
        <v>3</v>
      </c>
      <c r="L208" s="84">
        <f>SUM(I208:K208)</f>
        <v>44</v>
      </c>
    </row>
    <row r="209" spans="1:12" ht="12.9" customHeight="1">
      <c r="A209" s="280"/>
      <c r="B209" s="281"/>
      <c r="C209" s="281"/>
      <c r="D209" s="291" t="s">
        <v>18</v>
      </c>
      <c r="E209" s="292"/>
      <c r="F209" s="53">
        <v>40</v>
      </c>
      <c r="G209" s="68">
        <v>2</v>
      </c>
      <c r="H209" s="53">
        <v>24</v>
      </c>
      <c r="I209" s="88">
        <f>SUM(F209:H209)</f>
        <v>66</v>
      </c>
      <c r="J209" s="68">
        <v>0</v>
      </c>
      <c r="K209" s="53">
        <v>5</v>
      </c>
      <c r="L209" s="84">
        <f>SUM(I209:K209)</f>
        <v>71</v>
      </c>
    </row>
    <row r="210" spans="1:12" s="194" customFormat="1" ht="12.9" customHeight="1">
      <c r="A210" s="246"/>
      <c r="B210" s="249"/>
      <c r="C210" s="250" t="s">
        <v>80</v>
      </c>
      <c r="D210" s="250"/>
      <c r="E210" s="251"/>
      <c r="F210" s="234">
        <f>SUM(F208:F209)</f>
        <v>74</v>
      </c>
      <c r="G210" s="235">
        <f>SUM(G208:G209)</f>
        <v>2</v>
      </c>
      <c r="H210" s="234">
        <f>SUM(H208:H209)</f>
        <v>31</v>
      </c>
      <c r="I210" s="236">
        <f t="shared" ref="I210:L210" si="42">SUM(I208:I209)</f>
        <v>107</v>
      </c>
      <c r="J210" s="235">
        <f t="shared" si="42"/>
        <v>0</v>
      </c>
      <c r="K210" s="234">
        <f t="shared" si="42"/>
        <v>8</v>
      </c>
      <c r="L210" s="237">
        <f t="shared" si="42"/>
        <v>115</v>
      </c>
    </row>
    <row r="211" spans="1:12" ht="7.5" customHeight="1">
      <c r="A211" s="280"/>
      <c r="B211" s="281"/>
      <c r="C211" s="281"/>
      <c r="D211" s="281"/>
      <c r="E211" s="282"/>
      <c r="F211" s="53"/>
      <c r="G211" s="68"/>
      <c r="H211" s="53"/>
      <c r="I211" s="88"/>
      <c r="J211" s="68"/>
      <c r="K211" s="53"/>
      <c r="L211" s="45"/>
    </row>
    <row r="212" spans="1:12" ht="12.9" customHeight="1">
      <c r="A212" s="280"/>
      <c r="B212" s="281"/>
      <c r="C212" s="291" t="s">
        <v>126</v>
      </c>
      <c r="D212" s="291"/>
      <c r="E212" s="292"/>
      <c r="F212" s="53"/>
      <c r="G212" s="68"/>
      <c r="H212" s="53"/>
      <c r="I212" s="88"/>
      <c r="J212" s="68"/>
      <c r="K212" s="53"/>
      <c r="L212" s="45"/>
    </row>
    <row r="213" spans="1:12" ht="12.9" customHeight="1">
      <c r="A213" s="280"/>
      <c r="B213" s="281"/>
      <c r="C213" s="281"/>
      <c r="D213" s="291" t="s">
        <v>17</v>
      </c>
      <c r="E213" s="292"/>
      <c r="F213" s="53">
        <v>61</v>
      </c>
      <c r="G213" s="68">
        <v>0</v>
      </c>
      <c r="H213" s="53">
        <v>5</v>
      </c>
      <c r="I213" s="88">
        <f>SUM(F213:H213)</f>
        <v>66</v>
      </c>
      <c r="J213" s="68">
        <v>0</v>
      </c>
      <c r="K213" s="53">
        <v>1</v>
      </c>
      <c r="L213" s="84">
        <f>SUM(I213:K213)</f>
        <v>67</v>
      </c>
    </row>
    <row r="214" spans="1:12" ht="12.9" customHeight="1">
      <c r="A214" s="280"/>
      <c r="B214" s="281"/>
      <c r="C214" s="281"/>
      <c r="D214" s="291" t="s">
        <v>18</v>
      </c>
      <c r="E214" s="292"/>
      <c r="F214" s="53">
        <v>72</v>
      </c>
      <c r="G214" s="68">
        <v>1</v>
      </c>
      <c r="H214" s="53">
        <v>10</v>
      </c>
      <c r="I214" s="88">
        <f>SUM(F214:H214)</f>
        <v>83</v>
      </c>
      <c r="J214" s="68">
        <v>1</v>
      </c>
      <c r="K214" s="53">
        <v>2</v>
      </c>
      <c r="L214" s="84">
        <f>SUM(I214:K214)</f>
        <v>86</v>
      </c>
    </row>
    <row r="215" spans="1:12" s="194" customFormat="1" ht="12.9" customHeight="1">
      <c r="A215" s="246"/>
      <c r="B215" s="249"/>
      <c r="C215" s="250" t="s">
        <v>127</v>
      </c>
      <c r="D215" s="250"/>
      <c r="E215" s="251"/>
      <c r="F215" s="234">
        <f t="shared" ref="F215:L215" si="43">SUM(F213:F214)</f>
        <v>133</v>
      </c>
      <c r="G215" s="235">
        <f t="shared" si="43"/>
        <v>1</v>
      </c>
      <c r="H215" s="234">
        <f t="shared" si="43"/>
        <v>15</v>
      </c>
      <c r="I215" s="236">
        <f t="shared" si="43"/>
        <v>149</v>
      </c>
      <c r="J215" s="235">
        <f t="shared" si="43"/>
        <v>1</v>
      </c>
      <c r="K215" s="234">
        <f t="shared" si="43"/>
        <v>3</v>
      </c>
      <c r="L215" s="237">
        <f t="shared" si="43"/>
        <v>153</v>
      </c>
    </row>
    <row r="216" spans="1:12" s="60" customFormat="1" ht="7.5" customHeight="1">
      <c r="A216" s="280"/>
      <c r="B216" s="281"/>
      <c r="C216" s="281"/>
      <c r="D216" s="281"/>
      <c r="E216" s="282"/>
      <c r="F216" s="53"/>
      <c r="G216" s="68"/>
      <c r="H216" s="53"/>
      <c r="I216" s="88"/>
      <c r="J216" s="68"/>
      <c r="K216" s="53"/>
      <c r="L216" s="45"/>
    </row>
    <row r="217" spans="1:12" ht="12.9" customHeight="1">
      <c r="A217" s="280"/>
      <c r="B217" s="281"/>
      <c r="C217" s="291" t="s">
        <v>123</v>
      </c>
      <c r="D217" s="291"/>
      <c r="E217" s="292"/>
      <c r="F217" s="53"/>
      <c r="G217" s="68"/>
      <c r="H217" s="53"/>
      <c r="I217" s="88"/>
      <c r="J217" s="68"/>
      <c r="K217" s="53"/>
      <c r="L217" s="84"/>
    </row>
    <row r="218" spans="1:12" ht="12.9" customHeight="1">
      <c r="A218" s="280"/>
      <c r="B218" s="281"/>
      <c r="C218" s="281"/>
      <c r="D218" s="291" t="s">
        <v>17</v>
      </c>
      <c r="E218" s="292"/>
      <c r="F218" s="53">
        <v>77</v>
      </c>
      <c r="G218" s="68">
        <v>1</v>
      </c>
      <c r="H218" s="53">
        <v>9</v>
      </c>
      <c r="I218" s="88">
        <f>SUM(F218:H218)</f>
        <v>87</v>
      </c>
      <c r="J218" s="68">
        <v>0</v>
      </c>
      <c r="K218" s="53">
        <v>1</v>
      </c>
      <c r="L218" s="84">
        <f>SUM(I218:K218)</f>
        <v>88</v>
      </c>
    </row>
    <row r="219" spans="1:12" ht="12.9" customHeight="1">
      <c r="A219" s="280"/>
      <c r="B219" s="281"/>
      <c r="C219" s="281"/>
      <c r="D219" s="291" t="s">
        <v>18</v>
      </c>
      <c r="E219" s="292"/>
      <c r="F219" s="53">
        <v>36</v>
      </c>
      <c r="G219" s="68">
        <v>3</v>
      </c>
      <c r="H219" s="53">
        <v>6</v>
      </c>
      <c r="I219" s="88">
        <f>SUM(F219:H219)</f>
        <v>45</v>
      </c>
      <c r="J219" s="68">
        <v>0</v>
      </c>
      <c r="K219" s="53">
        <v>1</v>
      </c>
      <c r="L219" s="84">
        <f>SUM(I219:K219)</f>
        <v>46</v>
      </c>
    </row>
    <row r="220" spans="1:12" s="194" customFormat="1" ht="12.9" customHeight="1">
      <c r="A220" s="246"/>
      <c r="B220" s="249"/>
      <c r="C220" s="250" t="s">
        <v>124</v>
      </c>
      <c r="D220" s="250"/>
      <c r="E220" s="251"/>
      <c r="F220" s="234">
        <v>113</v>
      </c>
      <c r="G220" s="235">
        <v>4</v>
      </c>
      <c r="H220" s="234">
        <v>15</v>
      </c>
      <c r="I220" s="236">
        <f t="shared" ref="I220:L220" si="44">SUM(I218:I219)</f>
        <v>132</v>
      </c>
      <c r="J220" s="235">
        <f t="shared" si="44"/>
        <v>0</v>
      </c>
      <c r="K220" s="234">
        <f t="shared" si="44"/>
        <v>2</v>
      </c>
      <c r="L220" s="237">
        <f t="shared" si="44"/>
        <v>134</v>
      </c>
    </row>
    <row r="221" spans="1:12" ht="7.5" customHeight="1">
      <c r="A221" s="280"/>
      <c r="B221" s="281"/>
      <c r="C221" s="281"/>
      <c r="D221" s="281"/>
      <c r="E221" s="282"/>
      <c r="F221" s="53"/>
      <c r="G221" s="68"/>
      <c r="H221" s="53"/>
      <c r="I221" s="88"/>
      <c r="J221" s="68"/>
      <c r="K221" s="53"/>
      <c r="L221" s="45"/>
    </row>
    <row r="222" spans="1:12" s="60" customFormat="1" ht="12.9" customHeight="1">
      <c r="A222" s="280"/>
      <c r="B222" s="281"/>
      <c r="C222" s="291" t="s">
        <v>131</v>
      </c>
      <c r="D222" s="291"/>
      <c r="E222" s="292"/>
      <c r="F222" s="53"/>
      <c r="G222" s="68"/>
      <c r="H222" s="53"/>
      <c r="I222" s="88"/>
      <c r="J222" s="68"/>
      <c r="K222" s="53"/>
      <c r="L222" s="45"/>
    </row>
    <row r="223" spans="1:12" s="60" customFormat="1" ht="12.9" customHeight="1">
      <c r="A223" s="280"/>
      <c r="B223" s="281"/>
      <c r="C223" s="281"/>
      <c r="D223" s="291" t="s">
        <v>17</v>
      </c>
      <c r="E223" s="292"/>
      <c r="F223" s="53">
        <v>13</v>
      </c>
      <c r="G223" s="68">
        <v>0</v>
      </c>
      <c r="H223" s="68">
        <v>0</v>
      </c>
      <c r="I223" s="88">
        <f>SUM(F223:H223)</f>
        <v>13</v>
      </c>
      <c r="J223" s="68">
        <v>0</v>
      </c>
      <c r="K223" s="68">
        <v>0</v>
      </c>
      <c r="L223" s="84">
        <f>SUM(I223:K223)</f>
        <v>13</v>
      </c>
    </row>
    <row r="224" spans="1:12" s="60" customFormat="1" ht="12.9" customHeight="1">
      <c r="A224" s="280"/>
      <c r="B224" s="281"/>
      <c r="C224" s="281"/>
      <c r="D224" s="291" t="s">
        <v>18</v>
      </c>
      <c r="E224" s="292"/>
      <c r="F224" s="53">
        <v>8</v>
      </c>
      <c r="G224" s="68">
        <v>0</v>
      </c>
      <c r="H224" s="53">
        <v>1</v>
      </c>
      <c r="I224" s="88">
        <f>SUM(F224:H224)</f>
        <v>9</v>
      </c>
      <c r="J224" s="68">
        <v>0</v>
      </c>
      <c r="K224" s="68">
        <v>0</v>
      </c>
      <c r="L224" s="84">
        <f>SUM(I224:K224)</f>
        <v>9</v>
      </c>
    </row>
    <row r="225" spans="1:12" s="194" customFormat="1" ht="12.9" customHeight="1">
      <c r="A225" s="246"/>
      <c r="B225" s="249"/>
      <c r="C225" s="250" t="s">
        <v>132</v>
      </c>
      <c r="D225" s="250"/>
      <c r="E225" s="251"/>
      <c r="F225" s="234">
        <f t="shared" ref="F225:L225" si="45">SUM(F223:F224)</f>
        <v>21</v>
      </c>
      <c r="G225" s="235">
        <f t="shared" si="45"/>
        <v>0</v>
      </c>
      <c r="H225" s="234">
        <f t="shared" si="45"/>
        <v>1</v>
      </c>
      <c r="I225" s="236">
        <f t="shared" si="45"/>
        <v>22</v>
      </c>
      <c r="J225" s="235">
        <f t="shared" si="45"/>
        <v>0</v>
      </c>
      <c r="K225" s="234">
        <f t="shared" si="45"/>
        <v>0</v>
      </c>
      <c r="L225" s="237">
        <f t="shared" si="45"/>
        <v>22</v>
      </c>
    </row>
    <row r="226" spans="1:12" ht="7.5" customHeight="1">
      <c r="A226" s="280"/>
      <c r="B226" s="281"/>
      <c r="C226" s="281"/>
      <c r="D226" s="281"/>
      <c r="E226" s="282"/>
      <c r="F226" s="53"/>
      <c r="G226" s="68"/>
      <c r="H226" s="53"/>
      <c r="I226" s="88"/>
      <c r="J226" s="68"/>
      <c r="K226" s="53"/>
      <c r="L226" s="45"/>
    </row>
    <row r="227" spans="1:12" ht="12.9" customHeight="1">
      <c r="A227" s="280"/>
      <c r="B227" s="281"/>
      <c r="C227" s="291" t="s">
        <v>128</v>
      </c>
      <c r="D227" s="291"/>
      <c r="E227" s="292"/>
      <c r="F227" s="53"/>
      <c r="G227" s="68"/>
      <c r="H227" s="53"/>
      <c r="I227" s="88"/>
      <c r="J227" s="68"/>
      <c r="K227" s="53"/>
      <c r="L227" s="45"/>
    </row>
    <row r="228" spans="1:12" ht="12.9" customHeight="1">
      <c r="A228" s="280"/>
      <c r="B228" s="281"/>
      <c r="C228" s="281"/>
      <c r="D228" s="291" t="s">
        <v>17</v>
      </c>
      <c r="E228" s="292"/>
      <c r="F228" s="53">
        <v>83</v>
      </c>
      <c r="G228" s="68">
        <v>3</v>
      </c>
      <c r="H228" s="53">
        <v>5</v>
      </c>
      <c r="I228" s="88">
        <f>SUM(F228:H228)</f>
        <v>91</v>
      </c>
      <c r="J228" s="68">
        <v>0</v>
      </c>
      <c r="K228" s="53">
        <v>1</v>
      </c>
      <c r="L228" s="84">
        <f>SUM(I228:K228)</f>
        <v>92</v>
      </c>
    </row>
    <row r="229" spans="1:12" ht="12.9" customHeight="1">
      <c r="A229" s="280"/>
      <c r="B229" s="281"/>
      <c r="C229" s="281"/>
      <c r="D229" s="291" t="s">
        <v>18</v>
      </c>
      <c r="E229" s="292"/>
      <c r="F229" s="53">
        <v>96</v>
      </c>
      <c r="G229" s="68">
        <v>3</v>
      </c>
      <c r="H229" s="53">
        <v>25</v>
      </c>
      <c r="I229" s="88">
        <f>SUM(F229:H229)</f>
        <v>124</v>
      </c>
      <c r="J229" s="68">
        <v>0</v>
      </c>
      <c r="K229" s="53">
        <v>1</v>
      </c>
      <c r="L229" s="84">
        <f>SUM(I229:K229)</f>
        <v>125</v>
      </c>
    </row>
    <row r="230" spans="1:12" s="194" customFormat="1" ht="12.9" customHeight="1">
      <c r="A230" s="246"/>
      <c r="B230" s="249"/>
      <c r="C230" s="250" t="s">
        <v>133</v>
      </c>
      <c r="D230" s="250"/>
      <c r="E230" s="251"/>
      <c r="F230" s="234">
        <f t="shared" ref="F230:L230" si="46">SUM(F228:F229)</f>
        <v>179</v>
      </c>
      <c r="G230" s="235">
        <f t="shared" si="46"/>
        <v>6</v>
      </c>
      <c r="H230" s="234">
        <f t="shared" si="46"/>
        <v>30</v>
      </c>
      <c r="I230" s="236">
        <f t="shared" si="46"/>
        <v>215</v>
      </c>
      <c r="J230" s="235">
        <f t="shared" si="46"/>
        <v>0</v>
      </c>
      <c r="K230" s="234">
        <f t="shared" si="46"/>
        <v>2</v>
      </c>
      <c r="L230" s="237">
        <f t="shared" si="46"/>
        <v>217</v>
      </c>
    </row>
    <row r="231" spans="1:12" ht="7.5" customHeight="1">
      <c r="A231" s="280"/>
      <c r="B231" s="281"/>
      <c r="C231" s="281"/>
      <c r="D231" s="281"/>
      <c r="E231" s="282"/>
      <c r="F231" s="53"/>
      <c r="G231" s="68"/>
      <c r="H231" s="53"/>
      <c r="I231" s="88"/>
      <c r="J231" s="68"/>
      <c r="K231" s="53"/>
      <c r="L231" s="45"/>
    </row>
    <row r="232" spans="1:12" ht="12.9" customHeight="1">
      <c r="A232" s="280"/>
      <c r="B232" s="281"/>
      <c r="C232" s="291" t="s">
        <v>129</v>
      </c>
      <c r="D232" s="291"/>
      <c r="E232" s="292"/>
      <c r="F232" s="53"/>
      <c r="G232" s="68"/>
      <c r="H232" s="53"/>
      <c r="I232" s="88"/>
      <c r="J232" s="68"/>
      <c r="K232" s="53"/>
      <c r="L232" s="45"/>
    </row>
    <row r="233" spans="1:12" ht="12.9" customHeight="1">
      <c r="A233" s="280"/>
      <c r="B233" s="281"/>
      <c r="C233" s="281"/>
      <c r="D233" s="291" t="s">
        <v>17</v>
      </c>
      <c r="E233" s="292"/>
      <c r="F233" s="53">
        <v>4174</v>
      </c>
      <c r="G233" s="68">
        <v>72</v>
      </c>
      <c r="H233" s="53">
        <v>371</v>
      </c>
      <c r="I233" s="88">
        <f>SUM(F233:H233)</f>
        <v>4617</v>
      </c>
      <c r="J233" s="68">
        <v>8</v>
      </c>
      <c r="K233" s="53">
        <v>104</v>
      </c>
      <c r="L233" s="84">
        <f>SUM(I233:K233)</f>
        <v>4729</v>
      </c>
    </row>
    <row r="234" spans="1:12" ht="12.9" customHeight="1">
      <c r="A234" s="280"/>
      <c r="B234" s="281"/>
      <c r="C234" s="281"/>
      <c r="D234" s="291" t="s">
        <v>18</v>
      </c>
      <c r="E234" s="292"/>
      <c r="F234" s="53">
        <v>4107</v>
      </c>
      <c r="G234" s="68">
        <v>214</v>
      </c>
      <c r="H234" s="53">
        <v>1049</v>
      </c>
      <c r="I234" s="88">
        <f>SUM(F234:H234)</f>
        <v>5370</v>
      </c>
      <c r="J234" s="68">
        <v>26</v>
      </c>
      <c r="K234" s="53">
        <v>578</v>
      </c>
      <c r="L234" s="84">
        <f>SUM(I234:K234)</f>
        <v>5974</v>
      </c>
    </row>
    <row r="235" spans="1:12" s="194" customFormat="1" ht="12.9" customHeight="1">
      <c r="A235" s="246"/>
      <c r="B235" s="249"/>
      <c r="C235" s="250" t="s">
        <v>134</v>
      </c>
      <c r="D235" s="250"/>
      <c r="E235" s="251"/>
      <c r="F235" s="234">
        <f t="shared" ref="F235:L235" si="47">SUM(F233:F234)</f>
        <v>8281</v>
      </c>
      <c r="G235" s="235">
        <f t="shared" si="47"/>
        <v>286</v>
      </c>
      <c r="H235" s="234">
        <f t="shared" si="47"/>
        <v>1420</v>
      </c>
      <c r="I235" s="236">
        <f t="shared" si="47"/>
        <v>9987</v>
      </c>
      <c r="J235" s="235">
        <f t="shared" si="47"/>
        <v>34</v>
      </c>
      <c r="K235" s="234">
        <f t="shared" si="47"/>
        <v>682</v>
      </c>
      <c r="L235" s="237">
        <f t="shared" si="47"/>
        <v>10703</v>
      </c>
    </row>
    <row r="236" spans="1:12" ht="7.5" customHeight="1">
      <c r="A236" s="139"/>
      <c r="B236" s="140"/>
      <c r="C236" s="140"/>
      <c r="D236" s="140"/>
      <c r="E236" s="141"/>
      <c r="F236" s="53"/>
      <c r="G236" s="68"/>
      <c r="H236" s="53"/>
      <c r="I236" s="88"/>
      <c r="J236" s="68"/>
      <c r="K236" s="53"/>
      <c r="L236" s="45"/>
    </row>
    <row r="237" spans="1:12" ht="12.9" customHeight="1">
      <c r="A237" s="280"/>
      <c r="B237" s="281"/>
      <c r="C237" s="291" t="s">
        <v>165</v>
      </c>
      <c r="D237" s="291"/>
      <c r="E237" s="292"/>
      <c r="F237" s="53"/>
      <c r="G237" s="68"/>
      <c r="H237" s="53"/>
      <c r="I237" s="88"/>
      <c r="J237" s="68"/>
      <c r="K237" s="53"/>
      <c r="L237" s="45"/>
    </row>
    <row r="238" spans="1:12" ht="12.9" customHeight="1">
      <c r="A238" s="280"/>
      <c r="B238" s="281"/>
      <c r="C238" s="281"/>
      <c r="D238" s="291" t="s">
        <v>17</v>
      </c>
      <c r="E238" s="292"/>
      <c r="F238" s="53">
        <v>454</v>
      </c>
      <c r="G238" s="68">
        <v>0</v>
      </c>
      <c r="H238" s="53">
        <v>3</v>
      </c>
      <c r="I238" s="88">
        <f>SUM(F238:H238)</f>
        <v>457</v>
      </c>
      <c r="J238" s="68">
        <v>0</v>
      </c>
      <c r="K238" s="53">
        <v>0</v>
      </c>
      <c r="L238" s="84">
        <f>SUM(I238:K238)</f>
        <v>457</v>
      </c>
    </row>
    <row r="239" spans="1:12" ht="12.9" customHeight="1">
      <c r="A239" s="280"/>
      <c r="B239" s="281"/>
      <c r="C239" s="281"/>
      <c r="D239" s="291" t="s">
        <v>18</v>
      </c>
      <c r="E239" s="292"/>
      <c r="F239" s="53">
        <v>284</v>
      </c>
      <c r="G239" s="68">
        <v>1</v>
      </c>
      <c r="H239" s="53">
        <v>8</v>
      </c>
      <c r="I239" s="88">
        <f>SUM(F239:H239)</f>
        <v>293</v>
      </c>
      <c r="J239" s="68">
        <v>0</v>
      </c>
      <c r="K239" s="53">
        <v>0</v>
      </c>
      <c r="L239" s="84">
        <f>SUM(I239:K239)</f>
        <v>293</v>
      </c>
    </row>
    <row r="240" spans="1:12" s="197" customFormat="1" ht="12.9" customHeight="1">
      <c r="A240" s="246"/>
      <c r="B240" s="249"/>
      <c r="C240" s="250" t="s">
        <v>166</v>
      </c>
      <c r="D240" s="250"/>
      <c r="E240" s="251"/>
      <c r="F240" s="234">
        <f t="shared" ref="F240:L240" si="48">SUM(F238:F239)</f>
        <v>738</v>
      </c>
      <c r="G240" s="235">
        <f t="shared" si="48"/>
        <v>1</v>
      </c>
      <c r="H240" s="234">
        <f t="shared" si="48"/>
        <v>11</v>
      </c>
      <c r="I240" s="236">
        <f t="shared" si="48"/>
        <v>750</v>
      </c>
      <c r="J240" s="235">
        <f t="shared" si="48"/>
        <v>0</v>
      </c>
      <c r="K240" s="234">
        <f t="shared" si="48"/>
        <v>0</v>
      </c>
      <c r="L240" s="237">
        <f t="shared" si="48"/>
        <v>750</v>
      </c>
    </row>
    <row r="241" spans="1:12" s="19" customFormat="1" ht="7.5" customHeight="1">
      <c r="A241" s="280"/>
      <c r="B241" s="281"/>
      <c r="C241" s="281"/>
      <c r="D241" s="291"/>
      <c r="E241" s="292"/>
      <c r="F241" s="53"/>
      <c r="G241" s="68"/>
      <c r="H241" s="53"/>
      <c r="I241" s="88"/>
      <c r="J241" s="68"/>
      <c r="K241" s="53"/>
      <c r="L241" s="45"/>
    </row>
    <row r="242" spans="1:12" ht="12.9" customHeight="1">
      <c r="A242" s="280"/>
      <c r="B242" s="281"/>
      <c r="C242" s="291" t="s">
        <v>193</v>
      </c>
      <c r="D242" s="291"/>
      <c r="E242" s="292"/>
      <c r="F242" s="53"/>
      <c r="G242" s="68"/>
      <c r="H242" s="53"/>
      <c r="I242" s="88"/>
      <c r="J242" s="68"/>
      <c r="K242" s="53"/>
      <c r="L242" s="45"/>
    </row>
    <row r="243" spans="1:12" ht="12.9" customHeight="1">
      <c r="A243" s="280"/>
      <c r="B243" s="281"/>
      <c r="C243" s="281"/>
      <c r="D243" s="291" t="s">
        <v>17</v>
      </c>
      <c r="E243" s="292"/>
      <c r="F243" s="53">
        <v>387</v>
      </c>
      <c r="G243" s="68">
        <v>12</v>
      </c>
      <c r="H243" s="53">
        <v>82</v>
      </c>
      <c r="I243" s="88">
        <f>SUM(F243:H243)</f>
        <v>481</v>
      </c>
      <c r="J243" s="68">
        <v>2</v>
      </c>
      <c r="K243" s="53">
        <v>17</v>
      </c>
      <c r="L243" s="84">
        <f>SUM(I243:K243)</f>
        <v>500</v>
      </c>
    </row>
    <row r="244" spans="1:12" ht="12.9" customHeight="1">
      <c r="A244" s="280"/>
      <c r="B244" s="281"/>
      <c r="C244" s="281"/>
      <c r="D244" s="291" t="s">
        <v>18</v>
      </c>
      <c r="E244" s="292"/>
      <c r="F244" s="53">
        <v>316</v>
      </c>
      <c r="G244" s="68">
        <v>21</v>
      </c>
      <c r="H244" s="53">
        <v>196</v>
      </c>
      <c r="I244" s="88">
        <f>SUM(F244:H244)</f>
        <v>533</v>
      </c>
      <c r="J244" s="68">
        <v>8</v>
      </c>
      <c r="K244" s="53">
        <v>112</v>
      </c>
      <c r="L244" s="84">
        <f>SUM(I244:K244)</f>
        <v>653</v>
      </c>
    </row>
    <row r="245" spans="1:12" s="194" customFormat="1" ht="12.9" customHeight="1">
      <c r="A245" s="246"/>
      <c r="B245" s="249"/>
      <c r="C245" s="250" t="s">
        <v>194</v>
      </c>
      <c r="D245" s="250"/>
      <c r="E245" s="251"/>
      <c r="F245" s="234">
        <f t="shared" ref="F245:L245" si="49">SUM(F243:F244)</f>
        <v>703</v>
      </c>
      <c r="G245" s="235">
        <f t="shared" si="49"/>
        <v>33</v>
      </c>
      <c r="H245" s="234">
        <f t="shared" si="49"/>
        <v>278</v>
      </c>
      <c r="I245" s="236">
        <f t="shared" si="49"/>
        <v>1014</v>
      </c>
      <c r="J245" s="235">
        <f t="shared" si="49"/>
        <v>10</v>
      </c>
      <c r="K245" s="234">
        <f t="shared" si="49"/>
        <v>129</v>
      </c>
      <c r="L245" s="237">
        <f t="shared" si="49"/>
        <v>1153</v>
      </c>
    </row>
    <row r="246" spans="1:12" ht="12.9" customHeight="1">
      <c r="A246" s="280"/>
      <c r="B246" s="281"/>
      <c r="C246" s="281"/>
      <c r="D246" s="281"/>
      <c r="E246" s="282"/>
      <c r="F246" s="14"/>
      <c r="G246" s="71"/>
      <c r="H246" s="14"/>
      <c r="I246" s="95"/>
      <c r="J246" s="71"/>
      <c r="K246" s="14"/>
      <c r="L246" s="100"/>
    </row>
    <row r="247" spans="1:12" s="194" customFormat="1" ht="12.9" customHeight="1">
      <c r="A247" s="298" t="s">
        <v>0</v>
      </c>
      <c r="B247" s="299"/>
      <c r="C247" s="299"/>
      <c r="D247" s="299"/>
      <c r="E247" s="300"/>
      <c r="F247" s="228">
        <f t="shared" ref="F247:L247" si="50">F245+F240+F230+F235+F225+F215+F210+F205+F220</f>
        <v>10662</v>
      </c>
      <c r="G247" s="229">
        <f t="shared" si="50"/>
        <v>351</v>
      </c>
      <c r="H247" s="230">
        <f t="shared" si="50"/>
        <v>1898</v>
      </c>
      <c r="I247" s="231">
        <f t="shared" si="50"/>
        <v>12911</v>
      </c>
      <c r="J247" s="229">
        <f t="shared" si="50"/>
        <v>47</v>
      </c>
      <c r="K247" s="230">
        <f t="shared" si="50"/>
        <v>848</v>
      </c>
      <c r="L247" s="232">
        <f t="shared" si="50"/>
        <v>13806</v>
      </c>
    </row>
    <row r="248" spans="1:12" ht="12.9" customHeight="1">
      <c r="A248" s="359"/>
      <c r="B248" s="360"/>
      <c r="C248" s="360"/>
      <c r="D248" s="360"/>
      <c r="E248" s="361"/>
      <c r="F248" s="58"/>
      <c r="G248" s="67"/>
      <c r="H248" s="58"/>
      <c r="I248" s="87"/>
      <c r="J248" s="67"/>
      <c r="K248" s="58"/>
      <c r="L248" s="47"/>
    </row>
    <row r="249" spans="1:12" ht="12.9" customHeight="1">
      <c r="A249" s="305" t="s">
        <v>192</v>
      </c>
      <c r="B249" s="306"/>
      <c r="C249" s="306"/>
      <c r="D249" s="306"/>
      <c r="E249" s="307"/>
      <c r="F249" s="53"/>
      <c r="G249" s="68"/>
      <c r="H249" s="53"/>
      <c r="I249" s="88"/>
      <c r="J249" s="68"/>
      <c r="K249" s="53"/>
      <c r="L249" s="45"/>
    </row>
    <row r="250" spans="1:12" ht="12.9" customHeight="1">
      <c r="A250" s="108"/>
      <c r="B250" s="109"/>
      <c r="C250" s="109"/>
      <c r="D250" s="109"/>
      <c r="E250" s="110"/>
      <c r="F250" s="53"/>
      <c r="G250" s="68"/>
      <c r="H250" s="53"/>
      <c r="I250" s="88"/>
      <c r="J250" s="68"/>
      <c r="K250" s="53"/>
      <c r="L250" s="45"/>
    </row>
    <row r="251" spans="1:12" ht="12.9" customHeight="1">
      <c r="A251" s="280"/>
      <c r="B251" s="281"/>
      <c r="C251" s="291" t="s">
        <v>130</v>
      </c>
      <c r="D251" s="291"/>
      <c r="E251" s="292"/>
      <c r="F251" s="53"/>
      <c r="G251" s="68"/>
      <c r="H251" s="53"/>
      <c r="I251" s="88"/>
      <c r="J251" s="68"/>
      <c r="K251" s="53"/>
      <c r="L251" s="45"/>
    </row>
    <row r="252" spans="1:12" ht="12.9" customHeight="1">
      <c r="A252" s="280"/>
      <c r="B252" s="281"/>
      <c r="C252" s="281"/>
      <c r="D252" s="291" t="s">
        <v>3</v>
      </c>
      <c r="E252" s="292"/>
      <c r="F252" s="53">
        <v>387</v>
      </c>
      <c r="G252" s="68">
        <v>15</v>
      </c>
      <c r="H252" s="53">
        <v>60</v>
      </c>
      <c r="I252" s="88">
        <f>SUM(F252:H252)</f>
        <v>462</v>
      </c>
      <c r="J252" s="68">
        <v>0</v>
      </c>
      <c r="K252" s="53">
        <v>1</v>
      </c>
      <c r="L252" s="84">
        <f>SUM(I252:K252)</f>
        <v>463</v>
      </c>
    </row>
    <row r="253" spans="1:12" ht="12.9" customHeight="1">
      <c r="A253" s="280"/>
      <c r="B253" s="281"/>
      <c r="C253" s="281"/>
      <c r="D253" s="291" t="s">
        <v>4</v>
      </c>
      <c r="E253" s="292"/>
      <c r="F253" s="53">
        <v>27</v>
      </c>
      <c r="G253" s="68">
        <v>3</v>
      </c>
      <c r="H253" s="53">
        <v>37</v>
      </c>
      <c r="I253" s="88">
        <f>SUM(F253:H253)</f>
        <v>67</v>
      </c>
      <c r="J253" s="68">
        <v>2</v>
      </c>
      <c r="K253" s="53">
        <v>21</v>
      </c>
      <c r="L253" s="84">
        <f>SUM(I253:K253)</f>
        <v>90</v>
      </c>
    </row>
    <row r="254" spans="1:12" ht="12.9" customHeight="1">
      <c r="A254" s="280"/>
      <c r="B254" s="281"/>
      <c r="C254" s="281"/>
      <c r="D254" s="291" t="s">
        <v>16</v>
      </c>
      <c r="E254" s="292"/>
      <c r="F254" s="53">
        <v>6</v>
      </c>
      <c r="G254" s="68">
        <v>0</v>
      </c>
      <c r="H254" s="53">
        <v>0</v>
      </c>
      <c r="I254" s="88">
        <f>SUM(F254:H254)</f>
        <v>6</v>
      </c>
      <c r="J254" s="68">
        <v>0</v>
      </c>
      <c r="K254" s="53">
        <v>0</v>
      </c>
      <c r="L254" s="84">
        <f>SUM(I254:K254)</f>
        <v>6</v>
      </c>
    </row>
    <row r="255" spans="1:12" s="194" customFormat="1" ht="12.9" customHeight="1">
      <c r="A255" s="246"/>
      <c r="B255" s="249"/>
      <c r="C255" s="250" t="s">
        <v>125</v>
      </c>
      <c r="D255" s="250"/>
      <c r="E255" s="251"/>
      <c r="F255" s="234">
        <f t="shared" ref="F255:L255" si="51">SUM(F252:F254)</f>
        <v>420</v>
      </c>
      <c r="G255" s="235">
        <f t="shared" si="51"/>
        <v>18</v>
      </c>
      <c r="H255" s="234">
        <f t="shared" si="51"/>
        <v>97</v>
      </c>
      <c r="I255" s="236">
        <f t="shared" si="51"/>
        <v>535</v>
      </c>
      <c r="J255" s="235">
        <f t="shared" si="51"/>
        <v>2</v>
      </c>
      <c r="K255" s="234">
        <f t="shared" si="51"/>
        <v>22</v>
      </c>
      <c r="L255" s="237">
        <f t="shared" si="51"/>
        <v>559</v>
      </c>
    </row>
    <row r="256" spans="1:12" ht="9.75" customHeight="1">
      <c r="A256" s="280"/>
      <c r="B256" s="281"/>
      <c r="C256" s="281"/>
      <c r="D256" s="281"/>
      <c r="E256" s="282"/>
      <c r="F256" s="53"/>
      <c r="G256" s="68"/>
      <c r="H256" s="53"/>
      <c r="I256" s="88"/>
      <c r="J256" s="68"/>
      <c r="K256" s="53"/>
      <c r="L256" s="45"/>
    </row>
    <row r="257" spans="1:12" ht="12.9" customHeight="1">
      <c r="A257" s="280"/>
      <c r="B257" s="281"/>
      <c r="C257" s="291" t="s">
        <v>79</v>
      </c>
      <c r="D257" s="291"/>
      <c r="E257" s="292"/>
      <c r="F257" s="53"/>
      <c r="G257" s="68"/>
      <c r="H257" s="53"/>
      <c r="I257" s="88"/>
      <c r="J257" s="68"/>
      <c r="K257" s="53"/>
      <c r="L257" s="45"/>
    </row>
    <row r="258" spans="1:12" ht="12.9" customHeight="1">
      <c r="A258" s="280"/>
      <c r="B258" s="281"/>
      <c r="C258" s="281"/>
      <c r="D258" s="291" t="s">
        <v>3</v>
      </c>
      <c r="E258" s="292"/>
      <c r="F258" s="53">
        <v>63</v>
      </c>
      <c r="G258" s="68">
        <v>1</v>
      </c>
      <c r="H258" s="53">
        <v>22</v>
      </c>
      <c r="I258" s="88">
        <f>SUM(F258:H258)</f>
        <v>86</v>
      </c>
      <c r="J258" s="68">
        <v>0</v>
      </c>
      <c r="K258" s="53">
        <v>0</v>
      </c>
      <c r="L258" s="84">
        <f>SUM(I258:K258)</f>
        <v>86</v>
      </c>
    </row>
    <row r="259" spans="1:12" ht="12.9" customHeight="1">
      <c r="A259" s="280"/>
      <c r="B259" s="281"/>
      <c r="C259" s="281"/>
      <c r="D259" s="291" t="s">
        <v>4</v>
      </c>
      <c r="E259" s="292"/>
      <c r="F259" s="53">
        <v>9</v>
      </c>
      <c r="G259" s="68">
        <v>1</v>
      </c>
      <c r="H259" s="53">
        <v>9</v>
      </c>
      <c r="I259" s="88">
        <f>SUM(F259:H259)</f>
        <v>19</v>
      </c>
      <c r="J259" s="68">
        <v>0</v>
      </c>
      <c r="K259" s="53">
        <v>8</v>
      </c>
      <c r="L259" s="84">
        <f>SUM(I259:K259)</f>
        <v>27</v>
      </c>
    </row>
    <row r="260" spans="1:12" ht="12.9" customHeight="1">
      <c r="A260" s="280"/>
      <c r="B260" s="281"/>
      <c r="C260" s="281"/>
      <c r="D260" s="291" t="s">
        <v>16</v>
      </c>
      <c r="E260" s="292"/>
      <c r="F260" s="53">
        <v>2</v>
      </c>
      <c r="G260" s="68">
        <v>0</v>
      </c>
      <c r="H260" s="53">
        <v>0</v>
      </c>
      <c r="I260" s="88">
        <f>SUM(F260:H260)</f>
        <v>2</v>
      </c>
      <c r="J260" s="68">
        <v>0</v>
      </c>
      <c r="K260" s="53">
        <v>0</v>
      </c>
      <c r="L260" s="84">
        <f>SUM(I260:K260)</f>
        <v>2</v>
      </c>
    </row>
    <row r="261" spans="1:12" s="194" customFormat="1" ht="12">
      <c r="A261" s="246"/>
      <c r="B261" s="249"/>
      <c r="C261" s="250" t="s">
        <v>80</v>
      </c>
      <c r="D261" s="250"/>
      <c r="E261" s="251"/>
      <c r="F261" s="234">
        <f t="shared" ref="F261:L261" si="52">SUM(F258:F260)</f>
        <v>74</v>
      </c>
      <c r="G261" s="235">
        <f t="shared" si="52"/>
        <v>2</v>
      </c>
      <c r="H261" s="234">
        <f t="shared" si="52"/>
        <v>31</v>
      </c>
      <c r="I261" s="236">
        <f t="shared" si="52"/>
        <v>107</v>
      </c>
      <c r="J261" s="235">
        <f t="shared" si="52"/>
        <v>0</v>
      </c>
      <c r="K261" s="234">
        <f t="shared" si="52"/>
        <v>8</v>
      </c>
      <c r="L261" s="237">
        <f t="shared" si="52"/>
        <v>115</v>
      </c>
    </row>
    <row r="262" spans="1:12" ht="12.9" customHeight="1">
      <c r="A262" s="169"/>
      <c r="B262" s="170"/>
      <c r="C262" s="170"/>
      <c r="D262" s="170"/>
      <c r="E262" s="171"/>
      <c r="F262" s="53"/>
      <c r="G262" s="68"/>
      <c r="H262" s="53"/>
      <c r="I262" s="88"/>
      <c r="J262" s="68"/>
      <c r="K262" s="53"/>
      <c r="L262" s="45"/>
    </row>
    <row r="263" spans="1:12" ht="12.9" customHeight="1">
      <c r="A263" s="280"/>
      <c r="B263" s="281"/>
      <c r="C263" s="291" t="s">
        <v>126</v>
      </c>
      <c r="D263" s="291"/>
      <c r="E263" s="292"/>
      <c r="F263" s="53"/>
      <c r="G263" s="68"/>
      <c r="H263" s="53"/>
      <c r="I263" s="88"/>
      <c r="J263" s="68"/>
      <c r="K263" s="53"/>
      <c r="L263" s="45"/>
    </row>
    <row r="264" spans="1:12" ht="12.9" customHeight="1">
      <c r="A264" s="280"/>
      <c r="B264" s="281"/>
      <c r="C264" s="281"/>
      <c r="D264" s="291" t="s">
        <v>3</v>
      </c>
      <c r="E264" s="292"/>
      <c r="F264" s="53">
        <v>101</v>
      </c>
      <c r="G264" s="68">
        <v>1</v>
      </c>
      <c r="H264" s="53">
        <v>13</v>
      </c>
      <c r="I264" s="88">
        <f>SUM(F264:H264)</f>
        <v>115</v>
      </c>
      <c r="J264" s="68">
        <v>0</v>
      </c>
      <c r="K264" s="53">
        <v>0</v>
      </c>
      <c r="L264" s="84">
        <f>SUM(I264:K264)</f>
        <v>115</v>
      </c>
    </row>
    <row r="265" spans="1:12" ht="12.9" customHeight="1">
      <c r="A265" s="280"/>
      <c r="B265" s="281"/>
      <c r="C265" s="281"/>
      <c r="D265" s="291" t="s">
        <v>4</v>
      </c>
      <c r="E265" s="292"/>
      <c r="F265" s="53">
        <v>18</v>
      </c>
      <c r="G265" s="68">
        <v>0</v>
      </c>
      <c r="H265" s="53">
        <v>2</v>
      </c>
      <c r="I265" s="88">
        <f>SUM(F265:H265)</f>
        <v>20</v>
      </c>
      <c r="J265" s="68">
        <v>1</v>
      </c>
      <c r="K265" s="53">
        <v>3</v>
      </c>
      <c r="L265" s="84">
        <f>SUM(I265:K265)</f>
        <v>24</v>
      </c>
    </row>
    <row r="266" spans="1:12" ht="12.9" customHeight="1">
      <c r="A266" s="280"/>
      <c r="B266" s="281"/>
      <c r="C266" s="281"/>
      <c r="D266" s="291" t="s">
        <v>16</v>
      </c>
      <c r="E266" s="292"/>
      <c r="F266" s="53">
        <v>14</v>
      </c>
      <c r="G266" s="68">
        <v>0</v>
      </c>
      <c r="H266" s="53">
        <v>0</v>
      </c>
      <c r="I266" s="88">
        <f>SUM(F266:H266)</f>
        <v>14</v>
      </c>
      <c r="J266" s="68">
        <v>0</v>
      </c>
      <c r="K266" s="53">
        <v>0</v>
      </c>
      <c r="L266" s="84">
        <f>SUM(I266:K266)</f>
        <v>14</v>
      </c>
    </row>
    <row r="267" spans="1:12" s="194" customFormat="1" ht="12.9" customHeight="1">
      <c r="A267" s="257"/>
      <c r="B267" s="277"/>
      <c r="C267" s="278" t="s">
        <v>127</v>
      </c>
      <c r="D267" s="278"/>
      <c r="E267" s="279"/>
      <c r="F267" s="258">
        <f t="shared" ref="F267:L267" si="53">SUM(F264:F266)</f>
        <v>133</v>
      </c>
      <c r="G267" s="259">
        <f t="shared" si="53"/>
        <v>1</v>
      </c>
      <c r="H267" s="258">
        <f t="shared" si="53"/>
        <v>15</v>
      </c>
      <c r="I267" s="260">
        <f t="shared" si="53"/>
        <v>149</v>
      </c>
      <c r="J267" s="259">
        <f t="shared" si="53"/>
        <v>1</v>
      </c>
      <c r="K267" s="258">
        <f t="shared" si="53"/>
        <v>3</v>
      </c>
      <c r="L267" s="261">
        <f t="shared" si="53"/>
        <v>153</v>
      </c>
    </row>
    <row r="268" spans="1:12" ht="9.75" hidden="1" customHeight="1">
      <c r="A268" s="280"/>
      <c r="B268" s="281"/>
      <c r="C268" s="281"/>
      <c r="D268" s="281"/>
      <c r="E268" s="282"/>
      <c r="F268" s="53"/>
      <c r="G268" s="68"/>
      <c r="H268" s="53"/>
      <c r="I268" s="88"/>
      <c r="J268" s="68"/>
      <c r="K268" s="53"/>
      <c r="L268" s="45"/>
    </row>
    <row r="269" spans="1:12" ht="12.75" customHeight="1">
      <c r="A269" s="164"/>
      <c r="B269" s="165"/>
      <c r="C269" s="165"/>
      <c r="D269" s="165"/>
      <c r="E269" s="166"/>
      <c r="F269" s="53"/>
      <c r="G269" s="68"/>
      <c r="H269" s="53"/>
      <c r="I269" s="88"/>
      <c r="J269" s="68"/>
      <c r="K269" s="53"/>
      <c r="L269" s="45"/>
    </row>
    <row r="270" spans="1:12" ht="12.9" customHeight="1">
      <c r="A270" s="305" t="s">
        <v>191</v>
      </c>
      <c r="B270" s="306"/>
      <c r="C270" s="306"/>
      <c r="D270" s="306"/>
      <c r="E270" s="307"/>
      <c r="F270" s="53"/>
      <c r="G270" s="68"/>
      <c r="H270" s="53"/>
      <c r="I270" s="88"/>
      <c r="J270" s="68"/>
      <c r="K270" s="53"/>
      <c r="L270" s="45"/>
    </row>
    <row r="271" spans="1:12" ht="9.75" customHeight="1">
      <c r="A271" s="280"/>
      <c r="B271" s="281"/>
      <c r="C271" s="281"/>
      <c r="D271" s="281"/>
      <c r="E271" s="282"/>
      <c r="F271" s="53"/>
      <c r="G271" s="68"/>
      <c r="H271" s="53"/>
      <c r="I271" s="88"/>
      <c r="J271" s="68"/>
      <c r="K271" s="53"/>
      <c r="L271" s="45"/>
    </row>
    <row r="272" spans="1:12" ht="12.9" customHeight="1">
      <c r="A272" s="280"/>
      <c r="B272" s="281"/>
      <c r="C272" s="291" t="s">
        <v>123</v>
      </c>
      <c r="D272" s="291"/>
      <c r="E272" s="292"/>
      <c r="F272" s="53"/>
      <c r="G272" s="68"/>
      <c r="H272" s="53"/>
      <c r="I272" s="88"/>
      <c r="J272" s="68"/>
      <c r="K272" s="53"/>
      <c r="L272" s="45"/>
    </row>
    <row r="273" spans="1:12" ht="12.9" customHeight="1">
      <c r="A273" s="280"/>
      <c r="B273" s="281"/>
      <c r="C273" s="281"/>
      <c r="D273" s="291" t="s">
        <v>3</v>
      </c>
      <c r="E273" s="292"/>
      <c r="F273" s="53">
        <v>98</v>
      </c>
      <c r="G273" s="68">
        <v>4</v>
      </c>
      <c r="H273" s="53">
        <v>12</v>
      </c>
      <c r="I273" s="88">
        <f>SUM(F273:H273)</f>
        <v>114</v>
      </c>
      <c r="J273" s="68">
        <v>0</v>
      </c>
      <c r="K273" s="53">
        <v>0</v>
      </c>
      <c r="L273" s="84">
        <f>SUM(I273:K273)</f>
        <v>114</v>
      </c>
    </row>
    <row r="274" spans="1:12" ht="12.9" customHeight="1">
      <c r="A274" s="280"/>
      <c r="B274" s="281"/>
      <c r="C274" s="281"/>
      <c r="D274" s="291" t="s">
        <v>4</v>
      </c>
      <c r="E274" s="292"/>
      <c r="F274" s="53">
        <v>9</v>
      </c>
      <c r="G274" s="68">
        <v>0</v>
      </c>
      <c r="H274" s="53">
        <v>3</v>
      </c>
      <c r="I274" s="88">
        <f>SUM(F274:H274)</f>
        <v>12</v>
      </c>
      <c r="J274" s="68">
        <v>0</v>
      </c>
      <c r="K274" s="53">
        <v>2</v>
      </c>
      <c r="L274" s="84">
        <f>SUM(I274:K274)</f>
        <v>14</v>
      </c>
    </row>
    <row r="275" spans="1:12" ht="12.9" customHeight="1">
      <c r="A275" s="280"/>
      <c r="B275" s="281"/>
      <c r="C275" s="281"/>
      <c r="D275" s="291" t="s">
        <v>16</v>
      </c>
      <c r="E275" s="292"/>
      <c r="F275" s="53">
        <v>6</v>
      </c>
      <c r="G275" s="68">
        <v>0</v>
      </c>
      <c r="H275" s="53">
        <v>0</v>
      </c>
      <c r="I275" s="88">
        <f>SUM(F275:H275)</f>
        <v>6</v>
      </c>
      <c r="J275" s="68">
        <v>0</v>
      </c>
      <c r="K275" s="53">
        <v>0</v>
      </c>
      <c r="L275" s="84">
        <f>SUM(I275:K275)</f>
        <v>6</v>
      </c>
    </row>
    <row r="276" spans="1:12" s="194" customFormat="1" ht="12.9" customHeight="1">
      <c r="A276" s="246"/>
      <c r="B276" s="249"/>
      <c r="C276" s="250" t="s">
        <v>124</v>
      </c>
      <c r="D276" s="250"/>
      <c r="E276" s="251"/>
      <c r="F276" s="234">
        <f t="shared" ref="F276:L276" si="54">SUM(F273:F275)</f>
        <v>113</v>
      </c>
      <c r="G276" s="235">
        <f t="shared" si="54"/>
        <v>4</v>
      </c>
      <c r="H276" s="234">
        <f t="shared" si="54"/>
        <v>15</v>
      </c>
      <c r="I276" s="236">
        <f>SUM(I273:I275)</f>
        <v>132</v>
      </c>
      <c r="J276" s="235">
        <f t="shared" si="54"/>
        <v>0</v>
      </c>
      <c r="K276" s="234">
        <f t="shared" si="54"/>
        <v>2</v>
      </c>
      <c r="L276" s="237">
        <f t="shared" si="54"/>
        <v>134</v>
      </c>
    </row>
    <row r="277" spans="1:12" ht="12.9" customHeight="1">
      <c r="A277" s="280"/>
      <c r="B277" s="281"/>
      <c r="C277" s="281"/>
      <c r="D277" s="281"/>
      <c r="E277" s="282"/>
      <c r="F277" s="53"/>
      <c r="G277" s="68"/>
      <c r="H277" s="53"/>
      <c r="I277" s="88"/>
      <c r="J277" s="68"/>
      <c r="K277" s="53"/>
      <c r="L277" s="45"/>
    </row>
    <row r="278" spans="1:12" ht="12.9" customHeight="1">
      <c r="A278" s="280"/>
      <c r="B278" s="281"/>
      <c r="C278" s="291" t="s">
        <v>131</v>
      </c>
      <c r="D278" s="291"/>
      <c r="E278" s="292"/>
      <c r="F278" s="53"/>
      <c r="G278" s="68"/>
      <c r="H278" s="53"/>
      <c r="I278" s="88"/>
      <c r="J278" s="68"/>
      <c r="K278" s="53"/>
      <c r="L278" s="45"/>
    </row>
    <row r="279" spans="1:12" ht="12.9" customHeight="1">
      <c r="A279" s="280"/>
      <c r="B279" s="281"/>
      <c r="C279" s="281"/>
      <c r="D279" s="291" t="s">
        <v>3</v>
      </c>
      <c r="E279" s="292"/>
      <c r="F279" s="53">
        <v>20</v>
      </c>
      <c r="G279" s="68">
        <v>0</v>
      </c>
      <c r="H279" s="53">
        <v>1</v>
      </c>
      <c r="I279" s="88">
        <f>SUM(F279:H279)</f>
        <v>21</v>
      </c>
      <c r="J279" s="68">
        <v>0</v>
      </c>
      <c r="K279" s="53">
        <v>0</v>
      </c>
      <c r="L279" s="84">
        <f>SUM(I279:K279)</f>
        <v>21</v>
      </c>
    </row>
    <row r="280" spans="1:12" ht="12.9" customHeight="1">
      <c r="A280" s="280"/>
      <c r="B280" s="281"/>
      <c r="C280" s="281"/>
      <c r="D280" s="291" t="s">
        <v>4</v>
      </c>
      <c r="E280" s="292"/>
      <c r="F280" s="53">
        <v>1</v>
      </c>
      <c r="G280" s="68">
        <v>0</v>
      </c>
      <c r="H280" s="53">
        <v>0</v>
      </c>
      <c r="I280" s="88">
        <f>SUM(F280:H280)</f>
        <v>1</v>
      </c>
      <c r="J280" s="68">
        <v>0</v>
      </c>
      <c r="K280" s="53">
        <v>0</v>
      </c>
      <c r="L280" s="84">
        <f>SUM(I280:K280)</f>
        <v>1</v>
      </c>
    </row>
    <row r="281" spans="1:12" ht="12.9" customHeight="1">
      <c r="A281" s="280"/>
      <c r="B281" s="281"/>
      <c r="C281" s="281"/>
      <c r="D281" s="291" t="s">
        <v>16</v>
      </c>
      <c r="E281" s="292"/>
      <c r="F281" s="53">
        <v>0</v>
      </c>
      <c r="G281" s="68">
        <v>0</v>
      </c>
      <c r="H281" s="53">
        <v>0</v>
      </c>
      <c r="I281" s="88">
        <f>SUM(F281:H281)</f>
        <v>0</v>
      </c>
      <c r="J281" s="68">
        <v>0</v>
      </c>
      <c r="K281" s="53">
        <v>0</v>
      </c>
      <c r="L281" s="84">
        <f>SUM(I281:K281)</f>
        <v>0</v>
      </c>
    </row>
    <row r="282" spans="1:12" s="194" customFormat="1" ht="12.9" customHeight="1">
      <c r="A282" s="246"/>
      <c r="B282" s="249"/>
      <c r="C282" s="250" t="s">
        <v>132</v>
      </c>
      <c r="D282" s="250"/>
      <c r="E282" s="251"/>
      <c r="F282" s="234">
        <f t="shared" ref="F282:L282" si="55">SUM(F279:F281)</f>
        <v>21</v>
      </c>
      <c r="G282" s="235">
        <f t="shared" si="55"/>
        <v>0</v>
      </c>
      <c r="H282" s="234">
        <f t="shared" si="55"/>
        <v>1</v>
      </c>
      <c r="I282" s="236">
        <f t="shared" si="55"/>
        <v>22</v>
      </c>
      <c r="J282" s="235">
        <f t="shared" si="55"/>
        <v>0</v>
      </c>
      <c r="K282" s="234">
        <f t="shared" si="55"/>
        <v>0</v>
      </c>
      <c r="L282" s="237">
        <f t="shared" si="55"/>
        <v>22</v>
      </c>
    </row>
    <row r="283" spans="1:12" ht="9.75" customHeight="1">
      <c r="A283" s="139"/>
      <c r="B283" s="140"/>
      <c r="C283" s="140"/>
      <c r="D283" s="140"/>
      <c r="E283" s="141"/>
      <c r="F283" s="53"/>
      <c r="G283" s="68"/>
      <c r="H283" s="53"/>
      <c r="I283" s="88"/>
      <c r="J283" s="68"/>
      <c r="K283" s="53"/>
      <c r="L283" s="45"/>
    </row>
    <row r="284" spans="1:12" ht="12.9" customHeight="1">
      <c r="A284" s="280"/>
      <c r="B284" s="281"/>
      <c r="C284" s="291" t="s">
        <v>128</v>
      </c>
      <c r="D284" s="291"/>
      <c r="E284" s="292"/>
      <c r="F284" s="53"/>
      <c r="G284" s="68"/>
      <c r="H284" s="53"/>
      <c r="I284" s="88"/>
      <c r="J284" s="68"/>
      <c r="K284" s="53"/>
      <c r="L284" s="45"/>
    </row>
    <row r="285" spans="1:12" ht="12.9" customHeight="1">
      <c r="A285" s="280"/>
      <c r="B285" s="281"/>
      <c r="C285" s="281"/>
      <c r="D285" s="291" t="s">
        <v>3</v>
      </c>
      <c r="E285" s="292"/>
      <c r="F285" s="53">
        <v>159</v>
      </c>
      <c r="G285" s="68">
        <v>4</v>
      </c>
      <c r="H285" s="53">
        <v>24</v>
      </c>
      <c r="I285" s="88">
        <f>SUM(F285:H285)</f>
        <v>187</v>
      </c>
      <c r="J285" s="68">
        <v>0</v>
      </c>
      <c r="K285" s="53">
        <v>0</v>
      </c>
      <c r="L285" s="84">
        <f>SUM(I285:K285)</f>
        <v>187</v>
      </c>
    </row>
    <row r="286" spans="1:12" ht="12.9" customHeight="1">
      <c r="A286" s="280"/>
      <c r="B286" s="281"/>
      <c r="C286" s="281"/>
      <c r="D286" s="291" t="s">
        <v>4</v>
      </c>
      <c r="E286" s="292"/>
      <c r="F286" s="53">
        <v>12</v>
      </c>
      <c r="G286" s="68">
        <v>2</v>
      </c>
      <c r="H286" s="53">
        <v>6</v>
      </c>
      <c r="I286" s="88">
        <f>SUM(F286:H286)</f>
        <v>20</v>
      </c>
      <c r="J286" s="68">
        <v>0</v>
      </c>
      <c r="K286" s="53">
        <v>2</v>
      </c>
      <c r="L286" s="84">
        <f>SUM(I286:K286)</f>
        <v>22</v>
      </c>
    </row>
    <row r="287" spans="1:12" ht="12.9" customHeight="1">
      <c r="A287" s="280"/>
      <c r="B287" s="281"/>
      <c r="C287" s="281"/>
      <c r="D287" s="291" t="s">
        <v>16</v>
      </c>
      <c r="E287" s="292"/>
      <c r="F287" s="53">
        <v>8</v>
      </c>
      <c r="G287" s="68">
        <v>0</v>
      </c>
      <c r="H287" s="53">
        <v>0</v>
      </c>
      <c r="I287" s="88">
        <f>SUM(F287:H287)</f>
        <v>8</v>
      </c>
      <c r="J287" s="68">
        <v>0</v>
      </c>
      <c r="K287" s="53">
        <v>0</v>
      </c>
      <c r="L287" s="84">
        <f>SUM(I287:K287)</f>
        <v>8</v>
      </c>
    </row>
    <row r="288" spans="1:12" s="194" customFormat="1" ht="12.9" customHeight="1">
      <c r="A288" s="246"/>
      <c r="B288" s="249"/>
      <c r="C288" s="250" t="s">
        <v>133</v>
      </c>
      <c r="D288" s="250"/>
      <c r="E288" s="251"/>
      <c r="F288" s="234">
        <f t="shared" ref="F288:L288" si="56">SUM(F285:F287)</f>
        <v>179</v>
      </c>
      <c r="G288" s="235">
        <f t="shared" si="56"/>
        <v>6</v>
      </c>
      <c r="H288" s="234">
        <f t="shared" si="56"/>
        <v>30</v>
      </c>
      <c r="I288" s="236">
        <f t="shared" si="56"/>
        <v>215</v>
      </c>
      <c r="J288" s="235">
        <f t="shared" si="56"/>
        <v>0</v>
      </c>
      <c r="K288" s="234">
        <f t="shared" si="56"/>
        <v>2</v>
      </c>
      <c r="L288" s="237">
        <f t="shared" si="56"/>
        <v>217</v>
      </c>
    </row>
    <row r="289" spans="1:12" ht="9.75" customHeight="1">
      <c r="A289" s="139"/>
      <c r="B289" s="140"/>
      <c r="C289" s="140"/>
      <c r="D289" s="140"/>
      <c r="E289" s="141"/>
      <c r="F289" s="53"/>
      <c r="G289" s="68"/>
      <c r="H289" s="53"/>
      <c r="I289" s="88"/>
      <c r="J289" s="68"/>
      <c r="K289" s="53"/>
      <c r="L289" s="45"/>
    </row>
    <row r="290" spans="1:12" ht="12.9" customHeight="1">
      <c r="A290" s="280"/>
      <c r="B290" s="281"/>
      <c r="C290" s="291" t="s">
        <v>129</v>
      </c>
      <c r="D290" s="291"/>
      <c r="E290" s="292"/>
      <c r="F290" s="53"/>
      <c r="G290" s="68"/>
      <c r="H290" s="53"/>
      <c r="I290" s="88"/>
      <c r="J290" s="68"/>
      <c r="K290" s="53"/>
      <c r="L290" s="45"/>
    </row>
    <row r="291" spans="1:12" ht="12.9" customHeight="1">
      <c r="A291" s="280"/>
      <c r="B291" s="281"/>
      <c r="C291" s="281"/>
      <c r="D291" s="291" t="s">
        <v>3</v>
      </c>
      <c r="E291" s="292"/>
      <c r="F291" s="53">
        <v>6984</v>
      </c>
      <c r="G291" s="68">
        <v>203</v>
      </c>
      <c r="H291" s="53">
        <v>903</v>
      </c>
      <c r="I291" s="88">
        <f>SUM(F291:H291)</f>
        <v>8090</v>
      </c>
      <c r="J291" s="68">
        <v>0</v>
      </c>
      <c r="K291" s="53">
        <v>11</v>
      </c>
      <c r="L291" s="84">
        <f>SUM(I291:K291)</f>
        <v>8101</v>
      </c>
    </row>
    <row r="292" spans="1:12" ht="12.9" customHeight="1">
      <c r="A292" s="280"/>
      <c r="B292" s="281"/>
      <c r="C292" s="281"/>
      <c r="D292" s="291" t="s">
        <v>4</v>
      </c>
      <c r="E292" s="292"/>
      <c r="F292" s="53">
        <v>964</v>
      </c>
      <c r="G292" s="68">
        <v>83</v>
      </c>
      <c r="H292" s="53">
        <v>517</v>
      </c>
      <c r="I292" s="88">
        <f>SUM(F292:H292)</f>
        <v>1564</v>
      </c>
      <c r="J292" s="68">
        <v>34</v>
      </c>
      <c r="K292" s="53">
        <v>671</v>
      </c>
      <c r="L292" s="84">
        <f>SUM(I292:K292)</f>
        <v>2269</v>
      </c>
    </row>
    <row r="293" spans="1:12" ht="12.9" customHeight="1">
      <c r="A293" s="280"/>
      <c r="B293" s="281"/>
      <c r="C293" s="281"/>
      <c r="D293" s="291" t="s">
        <v>16</v>
      </c>
      <c r="E293" s="292"/>
      <c r="F293" s="53">
        <v>333</v>
      </c>
      <c r="G293" s="68">
        <v>0</v>
      </c>
      <c r="H293" s="53">
        <v>0</v>
      </c>
      <c r="I293" s="88">
        <f>SUM(F293:H293)</f>
        <v>333</v>
      </c>
      <c r="J293" s="68">
        <v>0</v>
      </c>
      <c r="K293" s="53">
        <v>0</v>
      </c>
      <c r="L293" s="84">
        <f>SUM(I293:K293)</f>
        <v>333</v>
      </c>
    </row>
    <row r="294" spans="1:12" s="194" customFormat="1" ht="12.75" customHeight="1">
      <c r="A294" s="246"/>
      <c r="B294" s="249"/>
      <c r="C294" s="250" t="s">
        <v>134</v>
      </c>
      <c r="D294" s="250"/>
      <c r="E294" s="251"/>
      <c r="F294" s="234">
        <f t="shared" ref="F294:L294" si="57">SUM(F291:F293)</f>
        <v>8281</v>
      </c>
      <c r="G294" s="235">
        <f t="shared" si="57"/>
        <v>286</v>
      </c>
      <c r="H294" s="234">
        <f t="shared" si="57"/>
        <v>1420</v>
      </c>
      <c r="I294" s="236">
        <f t="shared" si="57"/>
        <v>9987</v>
      </c>
      <c r="J294" s="235">
        <f t="shared" si="57"/>
        <v>34</v>
      </c>
      <c r="K294" s="234">
        <f t="shared" si="57"/>
        <v>682</v>
      </c>
      <c r="L294" s="237">
        <f t="shared" si="57"/>
        <v>10703</v>
      </c>
    </row>
    <row r="295" spans="1:12" ht="9.75" customHeight="1">
      <c r="A295" s="280"/>
      <c r="B295" s="281"/>
      <c r="C295" s="281"/>
      <c r="D295" s="281"/>
      <c r="E295" s="282"/>
      <c r="F295" s="53"/>
      <c r="G295" s="68"/>
      <c r="H295" s="53"/>
      <c r="I295" s="88"/>
      <c r="J295" s="68"/>
      <c r="K295" s="53"/>
      <c r="L295" s="45"/>
    </row>
    <row r="296" spans="1:12" ht="12.9" customHeight="1">
      <c r="A296" s="280"/>
      <c r="B296" s="281"/>
      <c r="C296" s="291" t="s">
        <v>165</v>
      </c>
      <c r="D296" s="291"/>
      <c r="E296" s="292"/>
      <c r="F296" s="54"/>
      <c r="G296" s="68"/>
      <c r="H296" s="53"/>
      <c r="I296" s="88"/>
      <c r="J296" s="68"/>
      <c r="K296" s="53"/>
      <c r="L296" s="45"/>
    </row>
    <row r="297" spans="1:12" ht="12.9" customHeight="1">
      <c r="A297" s="280"/>
      <c r="B297" s="281"/>
      <c r="C297" s="281"/>
      <c r="D297" s="291" t="s">
        <v>3</v>
      </c>
      <c r="E297" s="292"/>
      <c r="F297" s="54">
        <v>335</v>
      </c>
      <c r="G297" s="68">
        <v>0</v>
      </c>
      <c r="H297" s="53">
        <v>6</v>
      </c>
      <c r="I297" s="88">
        <f>SUM(F297:H297)</f>
        <v>341</v>
      </c>
      <c r="J297" s="68">
        <v>0</v>
      </c>
      <c r="K297" s="53">
        <v>0</v>
      </c>
      <c r="L297" s="84">
        <f>SUM(I297:K297)</f>
        <v>341</v>
      </c>
    </row>
    <row r="298" spans="1:12" ht="12.9" customHeight="1">
      <c r="A298" s="280"/>
      <c r="B298" s="281"/>
      <c r="C298" s="281"/>
      <c r="D298" s="291" t="s">
        <v>4</v>
      </c>
      <c r="E298" s="292"/>
      <c r="F298" s="54">
        <v>394</v>
      </c>
      <c r="G298" s="68">
        <v>1</v>
      </c>
      <c r="H298" s="53">
        <v>5</v>
      </c>
      <c r="I298" s="88">
        <f>SUM(F298:H298)</f>
        <v>400</v>
      </c>
      <c r="J298" s="68">
        <v>0</v>
      </c>
      <c r="K298" s="53">
        <v>0</v>
      </c>
      <c r="L298" s="84">
        <f>SUM(I298:K298)</f>
        <v>400</v>
      </c>
    </row>
    <row r="299" spans="1:12" ht="12.9" customHeight="1">
      <c r="A299" s="280"/>
      <c r="B299" s="281"/>
      <c r="C299" s="281"/>
      <c r="D299" s="291" t="s">
        <v>16</v>
      </c>
      <c r="E299" s="292"/>
      <c r="F299" s="53">
        <v>9</v>
      </c>
      <c r="G299" s="68">
        <v>0</v>
      </c>
      <c r="H299" s="53">
        <v>0</v>
      </c>
      <c r="I299" s="88">
        <f>SUM(F299:H299)</f>
        <v>9</v>
      </c>
      <c r="J299" s="68">
        <v>0</v>
      </c>
      <c r="K299" s="53">
        <v>0</v>
      </c>
      <c r="L299" s="84">
        <f>SUM(I299:K299)</f>
        <v>9</v>
      </c>
    </row>
    <row r="300" spans="1:12" s="197" customFormat="1" ht="12.9" customHeight="1">
      <c r="A300" s="246"/>
      <c r="B300" s="249"/>
      <c r="C300" s="250" t="s">
        <v>166</v>
      </c>
      <c r="D300" s="250"/>
      <c r="E300" s="251"/>
      <c r="F300" s="234">
        <f t="shared" ref="F300:L300" si="58">SUM(F297:F299)</f>
        <v>738</v>
      </c>
      <c r="G300" s="235">
        <f t="shared" si="58"/>
        <v>1</v>
      </c>
      <c r="H300" s="234">
        <f t="shared" si="58"/>
        <v>11</v>
      </c>
      <c r="I300" s="236">
        <f t="shared" si="58"/>
        <v>750</v>
      </c>
      <c r="J300" s="235">
        <f t="shared" si="58"/>
        <v>0</v>
      </c>
      <c r="K300" s="234">
        <f t="shared" si="58"/>
        <v>0</v>
      </c>
      <c r="L300" s="237">
        <f t="shared" si="58"/>
        <v>750</v>
      </c>
    </row>
    <row r="301" spans="1:12" ht="9.75" customHeight="1">
      <c r="A301" s="280"/>
      <c r="B301" s="281"/>
      <c r="C301" s="281"/>
      <c r="D301" s="281"/>
      <c r="E301" s="282"/>
      <c r="F301" s="53"/>
      <c r="G301" s="68"/>
      <c r="H301" s="53"/>
      <c r="I301" s="88"/>
      <c r="J301" s="68"/>
      <c r="K301" s="53"/>
      <c r="L301" s="45"/>
    </row>
    <row r="302" spans="1:12" ht="12.9" customHeight="1">
      <c r="A302" s="280"/>
      <c r="B302" s="281"/>
      <c r="C302" s="291" t="s">
        <v>193</v>
      </c>
      <c r="D302" s="291"/>
      <c r="E302" s="292"/>
      <c r="F302" s="53"/>
      <c r="G302" s="68"/>
      <c r="H302" s="53"/>
      <c r="I302" s="88"/>
      <c r="J302" s="68"/>
      <c r="K302" s="53"/>
      <c r="L302" s="45"/>
    </row>
    <row r="303" spans="1:12" ht="12.9" customHeight="1">
      <c r="A303" s="280"/>
      <c r="B303" s="281"/>
      <c r="C303" s="281"/>
      <c r="D303" s="291" t="s">
        <v>3</v>
      </c>
      <c r="E303" s="292"/>
      <c r="F303" s="53">
        <v>474</v>
      </c>
      <c r="G303" s="68">
        <v>23</v>
      </c>
      <c r="H303" s="53">
        <v>166</v>
      </c>
      <c r="I303" s="88">
        <f>SUM(F303:H303)</f>
        <v>663</v>
      </c>
      <c r="J303" s="68">
        <v>1</v>
      </c>
      <c r="K303" s="53">
        <v>3</v>
      </c>
      <c r="L303" s="84">
        <f>SUM(I303:K303)</f>
        <v>667</v>
      </c>
    </row>
    <row r="304" spans="1:12" ht="12.9" customHeight="1">
      <c r="A304" s="280"/>
      <c r="B304" s="281"/>
      <c r="C304" s="281"/>
      <c r="D304" s="291" t="s">
        <v>4</v>
      </c>
      <c r="E304" s="292"/>
      <c r="F304" s="53">
        <v>157</v>
      </c>
      <c r="G304" s="68">
        <v>10</v>
      </c>
      <c r="H304" s="53">
        <v>112</v>
      </c>
      <c r="I304" s="88">
        <f>SUM(F304:H304)</f>
        <v>279</v>
      </c>
      <c r="J304" s="68">
        <v>9</v>
      </c>
      <c r="K304" s="53">
        <v>126</v>
      </c>
      <c r="L304" s="84">
        <f>SUM(I304:K304)</f>
        <v>414</v>
      </c>
    </row>
    <row r="305" spans="1:12" ht="12.9" customHeight="1">
      <c r="A305" s="280"/>
      <c r="B305" s="281"/>
      <c r="C305" s="281"/>
      <c r="D305" s="291" t="s">
        <v>16</v>
      </c>
      <c r="E305" s="292"/>
      <c r="F305" s="53">
        <v>72</v>
      </c>
      <c r="G305" s="68">
        <v>0</v>
      </c>
      <c r="H305" s="53">
        <v>0</v>
      </c>
      <c r="I305" s="88">
        <f>SUM(F305:H305)</f>
        <v>72</v>
      </c>
      <c r="J305" s="68">
        <v>0</v>
      </c>
      <c r="K305" s="53">
        <v>0</v>
      </c>
      <c r="L305" s="84">
        <f>SUM(I305:K305)</f>
        <v>72</v>
      </c>
    </row>
    <row r="306" spans="1:12" s="197" customFormat="1" ht="12.9" customHeight="1">
      <c r="A306" s="246"/>
      <c r="B306" s="249"/>
      <c r="C306" s="250" t="s">
        <v>194</v>
      </c>
      <c r="D306" s="250"/>
      <c r="E306" s="251"/>
      <c r="F306" s="234">
        <f t="shared" ref="F306:L306" si="59">SUM(F303:F305)</f>
        <v>703</v>
      </c>
      <c r="G306" s="235">
        <f t="shared" si="59"/>
        <v>33</v>
      </c>
      <c r="H306" s="234">
        <f t="shared" si="59"/>
        <v>278</v>
      </c>
      <c r="I306" s="236">
        <f t="shared" si="59"/>
        <v>1014</v>
      </c>
      <c r="J306" s="235">
        <f t="shared" si="59"/>
        <v>10</v>
      </c>
      <c r="K306" s="234">
        <f t="shared" si="59"/>
        <v>129</v>
      </c>
      <c r="L306" s="237">
        <f t="shared" si="59"/>
        <v>1153</v>
      </c>
    </row>
    <row r="307" spans="1:12" ht="9" customHeight="1">
      <c r="A307" s="280"/>
      <c r="B307" s="281"/>
      <c r="C307" s="281"/>
      <c r="D307" s="281"/>
      <c r="E307" s="282"/>
      <c r="F307" s="53"/>
      <c r="G307" s="68"/>
      <c r="H307" s="53"/>
      <c r="I307" s="88"/>
      <c r="J307" s="68"/>
      <c r="K307" s="53"/>
      <c r="L307" s="45"/>
    </row>
    <row r="308" spans="1:12" s="196" customFormat="1" ht="12.9" customHeight="1">
      <c r="A308" s="298" t="s">
        <v>0</v>
      </c>
      <c r="B308" s="299"/>
      <c r="C308" s="299"/>
      <c r="D308" s="299"/>
      <c r="E308" s="300"/>
      <c r="F308" s="228">
        <f t="shared" ref="F308:L308" si="60">SUM(F276+F255+F261+F267+F282+F294+F288+F300+F306)</f>
        <v>10662</v>
      </c>
      <c r="G308" s="229">
        <f t="shared" si="60"/>
        <v>351</v>
      </c>
      <c r="H308" s="230">
        <f t="shared" si="60"/>
        <v>1898</v>
      </c>
      <c r="I308" s="231">
        <f t="shared" si="60"/>
        <v>12911</v>
      </c>
      <c r="J308" s="229">
        <f t="shared" si="60"/>
        <v>47</v>
      </c>
      <c r="K308" s="230">
        <f t="shared" si="60"/>
        <v>848</v>
      </c>
      <c r="L308" s="232">
        <f t="shared" si="60"/>
        <v>13806</v>
      </c>
    </row>
    <row r="309" spans="1:12" ht="12.75" hidden="1" customHeight="1">
      <c r="A309" s="346"/>
      <c r="B309" s="347"/>
      <c r="C309" s="347"/>
      <c r="D309" s="347"/>
      <c r="E309" s="348"/>
      <c r="F309" s="53"/>
      <c r="G309" s="68"/>
      <c r="H309" s="53"/>
      <c r="I309" s="88"/>
      <c r="J309" s="68"/>
      <c r="K309" s="53"/>
      <c r="L309" s="45"/>
    </row>
    <row r="310" spans="1:12" ht="12.75" customHeight="1">
      <c r="A310" s="172"/>
      <c r="B310" s="173"/>
      <c r="C310" s="173"/>
      <c r="D310" s="173"/>
      <c r="E310" s="174"/>
      <c r="F310" s="53"/>
      <c r="G310" s="68"/>
      <c r="H310" s="53"/>
      <c r="I310" s="88"/>
      <c r="J310" s="68"/>
      <c r="K310" s="53"/>
      <c r="L310" s="45"/>
    </row>
    <row r="311" spans="1:12" ht="12.9" customHeight="1">
      <c r="A311" s="295" t="s">
        <v>94</v>
      </c>
      <c r="B311" s="296"/>
      <c r="C311" s="296"/>
      <c r="D311" s="296"/>
      <c r="E311" s="297"/>
      <c r="F311" s="53"/>
      <c r="G311" s="68"/>
      <c r="H311" s="53"/>
      <c r="I311" s="88"/>
      <c r="J311" s="68"/>
      <c r="K311" s="53"/>
      <c r="L311" s="45"/>
    </row>
    <row r="312" spans="1:12" ht="9" customHeight="1">
      <c r="A312" s="118"/>
      <c r="B312" s="101"/>
      <c r="C312" s="101"/>
      <c r="D312" s="101"/>
      <c r="E312" s="102"/>
      <c r="F312" s="53"/>
      <c r="G312" s="68"/>
      <c r="H312" s="53"/>
      <c r="I312" s="88"/>
      <c r="J312" s="68"/>
      <c r="K312" s="53"/>
      <c r="L312" s="45"/>
    </row>
    <row r="313" spans="1:12" ht="12.9" customHeight="1">
      <c r="A313" s="40"/>
      <c r="B313" s="296" t="s">
        <v>24</v>
      </c>
      <c r="C313" s="296"/>
      <c r="D313" s="296"/>
      <c r="E313" s="297"/>
      <c r="F313" s="53"/>
      <c r="G313" s="68"/>
      <c r="H313" s="53"/>
      <c r="I313" s="88"/>
      <c r="J313" s="68"/>
      <c r="K313" s="53"/>
      <c r="L313" s="45"/>
    </row>
    <row r="314" spans="1:12" ht="12.9" customHeight="1">
      <c r="A314" s="37"/>
      <c r="B314" s="38"/>
      <c r="C314" s="291" t="s">
        <v>3</v>
      </c>
      <c r="D314" s="291"/>
      <c r="E314" s="292"/>
      <c r="F314" s="53"/>
      <c r="G314" s="68"/>
      <c r="H314" s="53"/>
      <c r="I314" s="88"/>
      <c r="J314" s="68"/>
      <c r="K314" s="53"/>
      <c r="L314" s="45"/>
    </row>
    <row r="315" spans="1:12" ht="12.9" customHeight="1">
      <c r="A315" s="37"/>
      <c r="B315" s="38"/>
      <c r="C315" s="38"/>
      <c r="D315" s="291" t="s">
        <v>106</v>
      </c>
      <c r="E315" s="292"/>
      <c r="F315" s="53">
        <v>5281</v>
      </c>
      <c r="G315" s="68">
        <v>88</v>
      </c>
      <c r="H315" s="53">
        <v>214</v>
      </c>
      <c r="I315" s="88">
        <f>SUM(F315:H315)</f>
        <v>5583</v>
      </c>
      <c r="J315" s="68">
        <v>0</v>
      </c>
      <c r="K315" s="53">
        <v>0</v>
      </c>
      <c r="L315" s="84">
        <f>SUM(I315:K315)</f>
        <v>5583</v>
      </c>
    </row>
    <row r="316" spans="1:12" ht="12.9" customHeight="1">
      <c r="A316" s="37"/>
      <c r="B316" s="38"/>
      <c r="C316" s="38"/>
      <c r="D316" s="291" t="s">
        <v>107</v>
      </c>
      <c r="E316" s="292"/>
      <c r="F316" s="53">
        <v>2703</v>
      </c>
      <c r="G316" s="68">
        <v>1</v>
      </c>
      <c r="H316" s="53">
        <v>73</v>
      </c>
      <c r="I316" s="88">
        <f>SUM(F316:H316)</f>
        <v>2777</v>
      </c>
      <c r="J316" s="68">
        <v>0</v>
      </c>
      <c r="K316" s="53">
        <v>0</v>
      </c>
      <c r="L316" s="84">
        <f>SUM(I316:K316)</f>
        <v>2777</v>
      </c>
    </row>
    <row r="317" spans="1:12" ht="12.9" hidden="1" customHeight="1">
      <c r="A317" s="37"/>
      <c r="B317" s="38"/>
      <c r="C317" s="38"/>
      <c r="D317" s="101" t="s">
        <v>112</v>
      </c>
      <c r="E317" s="102"/>
      <c r="F317" s="53">
        <v>0</v>
      </c>
      <c r="G317" s="68">
        <v>0</v>
      </c>
      <c r="H317" s="53">
        <v>0</v>
      </c>
      <c r="I317" s="88">
        <f>SUM(F317:H317)</f>
        <v>0</v>
      </c>
      <c r="J317" s="68">
        <v>0</v>
      </c>
      <c r="K317" s="53">
        <v>0</v>
      </c>
      <c r="L317" s="84">
        <f>SUM(I317:K317)</f>
        <v>0</v>
      </c>
    </row>
    <row r="318" spans="1:12" s="194" customFormat="1" ht="12.9" customHeight="1">
      <c r="A318" s="246"/>
      <c r="B318" s="249"/>
      <c r="C318" s="308" t="s">
        <v>31</v>
      </c>
      <c r="D318" s="308"/>
      <c r="E318" s="309"/>
      <c r="F318" s="234">
        <f t="shared" ref="F318:L318" si="61">SUM(F315:F317)</f>
        <v>7984</v>
      </c>
      <c r="G318" s="235">
        <f t="shared" si="61"/>
        <v>89</v>
      </c>
      <c r="H318" s="234">
        <f t="shared" si="61"/>
        <v>287</v>
      </c>
      <c r="I318" s="236">
        <f t="shared" si="61"/>
        <v>8360</v>
      </c>
      <c r="J318" s="235">
        <f t="shared" si="61"/>
        <v>0</v>
      </c>
      <c r="K318" s="234">
        <f t="shared" si="61"/>
        <v>0</v>
      </c>
      <c r="L318" s="237">
        <f t="shared" si="61"/>
        <v>8360</v>
      </c>
    </row>
    <row r="319" spans="1:12" ht="9" customHeight="1">
      <c r="A319" s="280"/>
      <c r="B319" s="281"/>
      <c r="C319" s="281"/>
      <c r="D319" s="281"/>
      <c r="E319" s="282"/>
      <c r="F319" s="53"/>
      <c r="G319" s="68"/>
      <c r="H319" s="53"/>
      <c r="I319" s="88"/>
      <c r="J319" s="68"/>
      <c r="K319" s="53"/>
      <c r="L319" s="45"/>
    </row>
    <row r="320" spans="1:12" ht="12.9" customHeight="1">
      <c r="A320" s="37"/>
      <c r="B320" s="38"/>
      <c r="C320" s="291" t="s">
        <v>4</v>
      </c>
      <c r="D320" s="291"/>
      <c r="E320" s="292"/>
      <c r="F320" s="53"/>
      <c r="G320" s="68"/>
      <c r="H320" s="53"/>
      <c r="I320" s="88"/>
      <c r="J320" s="68"/>
      <c r="K320" s="53"/>
      <c r="L320" s="45"/>
    </row>
    <row r="321" spans="1:12" ht="12.9" customHeight="1">
      <c r="A321" s="37"/>
      <c r="B321" s="38"/>
      <c r="C321" s="38"/>
      <c r="D321" s="291" t="s">
        <v>106</v>
      </c>
      <c r="E321" s="292"/>
      <c r="F321" s="53">
        <v>989</v>
      </c>
      <c r="G321" s="68">
        <v>12</v>
      </c>
      <c r="H321" s="53">
        <v>45</v>
      </c>
      <c r="I321" s="88">
        <f>SUM(F321:H321)</f>
        <v>1046</v>
      </c>
      <c r="J321" s="68">
        <v>0</v>
      </c>
      <c r="K321" s="53">
        <v>2</v>
      </c>
      <c r="L321" s="84">
        <f>SUM(I321:K321)</f>
        <v>1048</v>
      </c>
    </row>
    <row r="322" spans="1:12" ht="12.9" customHeight="1">
      <c r="A322" s="37"/>
      <c r="B322" s="38"/>
      <c r="C322" s="38"/>
      <c r="D322" s="291" t="s">
        <v>107</v>
      </c>
      <c r="E322" s="292"/>
      <c r="F322" s="53">
        <v>95</v>
      </c>
      <c r="G322" s="68">
        <v>1</v>
      </c>
      <c r="H322" s="53">
        <v>20</v>
      </c>
      <c r="I322" s="88">
        <f>SUM(F322:H322)</f>
        <v>116</v>
      </c>
      <c r="J322" s="68">
        <v>0</v>
      </c>
      <c r="K322" s="53">
        <v>0</v>
      </c>
      <c r="L322" s="84">
        <f>SUM(I322:K322)</f>
        <v>116</v>
      </c>
    </row>
    <row r="323" spans="1:12" s="194" customFormat="1" ht="12.9" customHeight="1">
      <c r="A323" s="246"/>
      <c r="B323" s="249"/>
      <c r="C323" s="308" t="s">
        <v>37</v>
      </c>
      <c r="D323" s="308"/>
      <c r="E323" s="309"/>
      <c r="F323" s="234">
        <f t="shared" ref="F323:L323" si="62">SUM(F321:F322)</f>
        <v>1084</v>
      </c>
      <c r="G323" s="235">
        <f t="shared" si="62"/>
        <v>13</v>
      </c>
      <c r="H323" s="234">
        <f t="shared" si="62"/>
        <v>65</v>
      </c>
      <c r="I323" s="236">
        <f t="shared" si="62"/>
        <v>1162</v>
      </c>
      <c r="J323" s="235">
        <f t="shared" si="62"/>
        <v>0</v>
      </c>
      <c r="K323" s="234">
        <f t="shared" si="62"/>
        <v>2</v>
      </c>
      <c r="L323" s="237">
        <f t="shared" si="62"/>
        <v>1164</v>
      </c>
    </row>
    <row r="324" spans="1:12" ht="12.9" customHeight="1">
      <c r="A324" s="280"/>
      <c r="B324" s="281"/>
      <c r="C324" s="281"/>
      <c r="D324" s="281"/>
      <c r="E324" s="282"/>
      <c r="F324" s="53"/>
      <c r="G324" s="68"/>
      <c r="H324" s="53"/>
      <c r="I324" s="88"/>
      <c r="J324" s="68"/>
      <c r="K324" s="53"/>
      <c r="L324" s="45"/>
    </row>
    <row r="325" spans="1:12" ht="12.9" customHeight="1">
      <c r="A325" s="37"/>
      <c r="B325" s="38"/>
      <c r="C325" s="291" t="s">
        <v>16</v>
      </c>
      <c r="D325" s="291"/>
      <c r="E325" s="292"/>
      <c r="F325" s="53"/>
      <c r="G325" s="68"/>
      <c r="H325" s="53"/>
      <c r="I325" s="88"/>
      <c r="J325" s="68"/>
      <c r="K325" s="53"/>
      <c r="L325" s="45"/>
    </row>
    <row r="326" spans="1:12" ht="12.9" customHeight="1">
      <c r="A326" s="37"/>
      <c r="B326" s="38"/>
      <c r="C326" s="38"/>
      <c r="D326" s="291" t="s">
        <v>106</v>
      </c>
      <c r="E326" s="292"/>
      <c r="F326" s="53">
        <v>285</v>
      </c>
      <c r="G326" s="68">
        <v>0</v>
      </c>
      <c r="H326" s="53">
        <v>0</v>
      </c>
      <c r="I326" s="88">
        <f>SUM(F326:H326)</f>
        <v>285</v>
      </c>
      <c r="J326" s="68">
        <v>0</v>
      </c>
      <c r="K326" s="53">
        <v>0</v>
      </c>
      <c r="L326" s="84">
        <f>SUM(I326:K326)</f>
        <v>285</v>
      </c>
    </row>
    <row r="327" spans="1:12" ht="12.9" customHeight="1">
      <c r="A327" s="37"/>
      <c r="B327" s="38"/>
      <c r="C327" s="38"/>
      <c r="D327" s="291" t="s">
        <v>107</v>
      </c>
      <c r="E327" s="292"/>
      <c r="F327" s="53">
        <v>137</v>
      </c>
      <c r="G327" s="68">
        <v>0</v>
      </c>
      <c r="H327" s="53">
        <v>0</v>
      </c>
      <c r="I327" s="88">
        <f>SUM(F327:H327)</f>
        <v>137</v>
      </c>
      <c r="J327" s="68">
        <v>0</v>
      </c>
      <c r="K327" s="53">
        <v>0</v>
      </c>
      <c r="L327" s="84">
        <f>SUM(I327:K327)</f>
        <v>137</v>
      </c>
    </row>
    <row r="328" spans="1:12" s="194" customFormat="1" ht="12.9" customHeight="1">
      <c r="A328" s="246"/>
      <c r="B328" s="249"/>
      <c r="C328" s="308" t="s">
        <v>89</v>
      </c>
      <c r="D328" s="308"/>
      <c r="E328" s="309"/>
      <c r="F328" s="234">
        <f t="shared" ref="F328:L328" si="63">SUM(F326:F327)</f>
        <v>422</v>
      </c>
      <c r="G328" s="235">
        <f t="shared" si="63"/>
        <v>0</v>
      </c>
      <c r="H328" s="234">
        <f t="shared" si="63"/>
        <v>0</v>
      </c>
      <c r="I328" s="236">
        <f t="shared" si="63"/>
        <v>422</v>
      </c>
      <c r="J328" s="235">
        <f t="shared" si="63"/>
        <v>0</v>
      </c>
      <c r="K328" s="234">
        <f t="shared" si="63"/>
        <v>0</v>
      </c>
      <c r="L328" s="237">
        <f t="shared" si="63"/>
        <v>422</v>
      </c>
    </row>
    <row r="329" spans="1:12" ht="12.9" customHeight="1">
      <c r="A329" s="280"/>
      <c r="B329" s="281"/>
      <c r="C329" s="281"/>
      <c r="D329" s="281"/>
      <c r="E329" s="282"/>
      <c r="F329" s="14"/>
      <c r="G329" s="71"/>
      <c r="H329" s="14"/>
      <c r="I329" s="95"/>
      <c r="J329" s="71"/>
      <c r="K329" s="14"/>
      <c r="L329" s="100"/>
    </row>
    <row r="330" spans="1:12" s="194" customFormat="1" ht="12.9" customHeight="1">
      <c r="A330" s="257"/>
      <c r="B330" s="339" t="s">
        <v>29</v>
      </c>
      <c r="C330" s="339"/>
      <c r="D330" s="339"/>
      <c r="E330" s="340"/>
      <c r="F330" s="241">
        <f t="shared" ref="F330:L330" si="64">F328+F323+F318</f>
        <v>9490</v>
      </c>
      <c r="G330" s="242">
        <f t="shared" si="64"/>
        <v>102</v>
      </c>
      <c r="H330" s="243">
        <f t="shared" si="64"/>
        <v>352</v>
      </c>
      <c r="I330" s="244">
        <f t="shared" si="64"/>
        <v>9944</v>
      </c>
      <c r="J330" s="242">
        <f t="shared" si="64"/>
        <v>0</v>
      </c>
      <c r="K330" s="243">
        <f t="shared" si="64"/>
        <v>2</v>
      </c>
      <c r="L330" s="245">
        <f t="shared" si="64"/>
        <v>9946</v>
      </c>
    </row>
    <row r="331" spans="1:12" ht="12.9" customHeight="1">
      <c r="A331" s="280"/>
      <c r="B331" s="281"/>
      <c r="C331" s="281"/>
      <c r="D331" s="281"/>
      <c r="E331" s="282"/>
      <c r="F331" s="53"/>
      <c r="G331" s="68"/>
      <c r="H331" s="53"/>
      <c r="I331" s="88"/>
      <c r="J331" s="68"/>
      <c r="K331" s="53"/>
      <c r="L331" s="45"/>
    </row>
    <row r="332" spans="1:12" ht="12.9" hidden="1" customHeight="1">
      <c r="A332" s="164"/>
      <c r="B332" s="165"/>
      <c r="C332" s="165"/>
      <c r="D332" s="165"/>
      <c r="E332" s="166"/>
      <c r="F332" s="53"/>
      <c r="G332" s="68"/>
      <c r="H332" s="53"/>
      <c r="I332" s="88"/>
      <c r="J332" s="68"/>
      <c r="K332" s="53"/>
      <c r="L332" s="45"/>
    </row>
    <row r="333" spans="1:12" ht="12.9" customHeight="1">
      <c r="A333" s="295" t="s">
        <v>159</v>
      </c>
      <c r="B333" s="296"/>
      <c r="C333" s="296"/>
      <c r="D333" s="296"/>
      <c r="E333" s="297"/>
      <c r="F333" s="53"/>
      <c r="G333" s="68"/>
      <c r="H333" s="53"/>
      <c r="I333" s="88"/>
      <c r="J333" s="68"/>
      <c r="K333" s="53"/>
      <c r="L333" s="45"/>
    </row>
    <row r="334" spans="1:12" ht="9" customHeight="1">
      <c r="A334" s="118"/>
      <c r="B334" s="162"/>
      <c r="C334" s="162"/>
      <c r="D334" s="162"/>
      <c r="E334" s="163"/>
      <c r="F334" s="53"/>
      <c r="G334" s="68"/>
      <c r="H334" s="53"/>
      <c r="I334" s="88"/>
      <c r="J334" s="68"/>
      <c r="K334" s="53"/>
      <c r="L334" s="45"/>
    </row>
    <row r="335" spans="1:12" ht="12.9" customHeight="1">
      <c r="A335" s="40"/>
      <c r="B335" s="296" t="s">
        <v>25</v>
      </c>
      <c r="C335" s="296"/>
      <c r="D335" s="296"/>
      <c r="E335" s="297"/>
      <c r="F335" s="53"/>
      <c r="G335" s="68"/>
      <c r="H335" s="53"/>
      <c r="I335" s="88"/>
      <c r="J335" s="68"/>
      <c r="K335" s="53"/>
      <c r="L335" s="45"/>
    </row>
    <row r="336" spans="1:12" ht="12.9" customHeight="1">
      <c r="A336" s="37"/>
      <c r="B336" s="38"/>
      <c r="C336" s="291" t="s">
        <v>3</v>
      </c>
      <c r="D336" s="291"/>
      <c r="E336" s="292"/>
      <c r="F336" s="53"/>
      <c r="G336" s="68"/>
      <c r="H336" s="53"/>
      <c r="I336" s="88"/>
      <c r="J336" s="68"/>
      <c r="K336" s="53"/>
      <c r="L336" s="45"/>
    </row>
    <row r="337" spans="1:12" ht="12.9" customHeight="1">
      <c r="A337" s="37"/>
      <c r="B337" s="38"/>
      <c r="C337" s="38"/>
      <c r="D337" s="291" t="s">
        <v>106</v>
      </c>
      <c r="E337" s="292"/>
      <c r="F337" s="53">
        <v>549</v>
      </c>
      <c r="G337" s="68">
        <v>161</v>
      </c>
      <c r="H337" s="53">
        <v>646</v>
      </c>
      <c r="I337" s="88">
        <f>SUM(F337:H337)</f>
        <v>1356</v>
      </c>
      <c r="J337" s="68">
        <v>1</v>
      </c>
      <c r="K337" s="53">
        <v>15</v>
      </c>
      <c r="L337" s="84">
        <f>SUM(I337:K337)</f>
        <v>1372</v>
      </c>
    </row>
    <row r="338" spans="1:12" ht="12.9" customHeight="1">
      <c r="A338" s="37"/>
      <c r="B338" s="38"/>
      <c r="C338" s="38"/>
      <c r="D338" s="291" t="s">
        <v>107</v>
      </c>
      <c r="E338" s="292"/>
      <c r="F338" s="53">
        <v>88</v>
      </c>
      <c r="G338" s="68">
        <v>1</v>
      </c>
      <c r="H338" s="53">
        <v>274</v>
      </c>
      <c r="I338" s="88">
        <f>SUM(F338:H338)</f>
        <v>363</v>
      </c>
      <c r="J338" s="68">
        <v>0</v>
      </c>
      <c r="K338" s="53">
        <v>0</v>
      </c>
      <c r="L338" s="84">
        <f>SUM(I338:K338)</f>
        <v>363</v>
      </c>
    </row>
    <row r="339" spans="1:12" ht="12.9" hidden="1" customHeight="1">
      <c r="A339" s="37"/>
      <c r="B339" s="38"/>
      <c r="C339" s="38"/>
      <c r="D339" s="101" t="s">
        <v>112</v>
      </c>
      <c r="E339" s="102"/>
      <c r="F339" s="53">
        <v>0</v>
      </c>
      <c r="G339" s="68">
        <v>0</v>
      </c>
      <c r="H339" s="53">
        <v>0</v>
      </c>
      <c r="I339" s="88">
        <f>SUM(F339:H339)</f>
        <v>0</v>
      </c>
      <c r="J339" s="68">
        <v>0</v>
      </c>
      <c r="K339" s="53">
        <v>0</v>
      </c>
      <c r="L339" s="84">
        <f>SUM(I339:K339)</f>
        <v>0</v>
      </c>
    </row>
    <row r="340" spans="1:12" s="194" customFormat="1" ht="12.9" customHeight="1">
      <c r="A340" s="246"/>
      <c r="B340" s="249"/>
      <c r="C340" s="308" t="s">
        <v>38</v>
      </c>
      <c r="D340" s="308"/>
      <c r="E340" s="309"/>
      <c r="F340" s="234">
        <f t="shared" ref="F340:L340" si="65">SUM(F337:F339)</f>
        <v>637</v>
      </c>
      <c r="G340" s="235">
        <f t="shared" si="65"/>
        <v>162</v>
      </c>
      <c r="H340" s="234">
        <f t="shared" si="65"/>
        <v>920</v>
      </c>
      <c r="I340" s="236">
        <f t="shared" si="65"/>
        <v>1719</v>
      </c>
      <c r="J340" s="235">
        <f t="shared" si="65"/>
        <v>1</v>
      </c>
      <c r="K340" s="234">
        <f t="shared" si="65"/>
        <v>15</v>
      </c>
      <c r="L340" s="237">
        <f t="shared" si="65"/>
        <v>1735</v>
      </c>
    </row>
    <row r="341" spans="1:12" ht="12.9" customHeight="1">
      <c r="A341" s="280"/>
      <c r="B341" s="281"/>
      <c r="C341" s="281"/>
      <c r="D341" s="281"/>
      <c r="E341" s="282"/>
      <c r="F341" s="53"/>
      <c r="G341" s="68"/>
      <c r="H341" s="53"/>
      <c r="I341" s="88"/>
      <c r="J341" s="68"/>
      <c r="K341" s="53"/>
      <c r="L341" s="45"/>
    </row>
    <row r="342" spans="1:12" ht="12.9" customHeight="1">
      <c r="A342" s="37"/>
      <c r="B342" s="38"/>
      <c r="C342" s="291" t="s">
        <v>4</v>
      </c>
      <c r="D342" s="291"/>
      <c r="E342" s="292"/>
      <c r="F342" s="53"/>
      <c r="G342" s="68"/>
      <c r="H342" s="53"/>
      <c r="I342" s="88"/>
      <c r="J342" s="68"/>
      <c r="K342" s="53"/>
      <c r="L342" s="45"/>
    </row>
    <row r="343" spans="1:12" ht="12.9" customHeight="1">
      <c r="A343" s="37"/>
      <c r="B343" s="38"/>
      <c r="C343" s="38"/>
      <c r="D343" s="291" t="s">
        <v>106</v>
      </c>
      <c r="E343" s="292"/>
      <c r="F343" s="53">
        <v>437</v>
      </c>
      <c r="G343" s="68">
        <v>85</v>
      </c>
      <c r="H343" s="53">
        <v>499</v>
      </c>
      <c r="I343" s="88">
        <f>SUM(F343:H343)</f>
        <v>1021</v>
      </c>
      <c r="J343" s="68">
        <v>45</v>
      </c>
      <c r="K343" s="53">
        <v>747</v>
      </c>
      <c r="L343" s="84">
        <f>SUM(I343:K343)</f>
        <v>1813</v>
      </c>
    </row>
    <row r="344" spans="1:12" ht="12.9" customHeight="1">
      <c r="A344" s="37"/>
      <c r="B344" s="38"/>
      <c r="C344" s="38"/>
      <c r="D344" s="291" t="s">
        <v>107</v>
      </c>
      <c r="E344" s="292"/>
      <c r="F344" s="53">
        <v>70</v>
      </c>
      <c r="G344" s="68">
        <v>2</v>
      </c>
      <c r="H344" s="53">
        <v>127</v>
      </c>
      <c r="I344" s="88">
        <f>SUM(F344:H344)</f>
        <v>199</v>
      </c>
      <c r="J344" s="68">
        <v>1</v>
      </c>
      <c r="K344" s="53">
        <v>84</v>
      </c>
      <c r="L344" s="84">
        <f>SUM(I344:K344)</f>
        <v>284</v>
      </c>
    </row>
    <row r="345" spans="1:12" s="194" customFormat="1" ht="12.9" customHeight="1">
      <c r="A345" s="246"/>
      <c r="B345" s="249"/>
      <c r="C345" s="308" t="s">
        <v>39</v>
      </c>
      <c r="D345" s="308"/>
      <c r="E345" s="309"/>
      <c r="F345" s="234">
        <f t="shared" ref="F345:L345" si="66">SUM(F343:F344)</f>
        <v>507</v>
      </c>
      <c r="G345" s="235">
        <f t="shared" si="66"/>
        <v>87</v>
      </c>
      <c r="H345" s="234">
        <f t="shared" si="66"/>
        <v>626</v>
      </c>
      <c r="I345" s="236">
        <f t="shared" si="66"/>
        <v>1220</v>
      </c>
      <c r="J345" s="235">
        <f t="shared" si="66"/>
        <v>46</v>
      </c>
      <c r="K345" s="234">
        <f t="shared" si="66"/>
        <v>831</v>
      </c>
      <c r="L345" s="237">
        <f t="shared" si="66"/>
        <v>2097</v>
      </c>
    </row>
    <row r="346" spans="1:12" ht="12.9" customHeight="1">
      <c r="A346" s="280"/>
      <c r="B346" s="281"/>
      <c r="C346" s="281"/>
      <c r="D346" s="281"/>
      <c r="E346" s="282"/>
      <c r="F346" s="53"/>
      <c r="G346" s="68"/>
      <c r="H346" s="53"/>
      <c r="I346" s="88"/>
      <c r="J346" s="68"/>
      <c r="K346" s="53"/>
      <c r="L346" s="45"/>
    </row>
    <row r="347" spans="1:12" s="11" customFormat="1" ht="12.9" customHeight="1">
      <c r="A347" s="37"/>
      <c r="B347" s="38"/>
      <c r="C347" s="291" t="s">
        <v>16</v>
      </c>
      <c r="D347" s="291"/>
      <c r="E347" s="292"/>
      <c r="F347" s="53"/>
      <c r="G347" s="68"/>
      <c r="H347" s="53"/>
      <c r="I347" s="88"/>
      <c r="J347" s="68"/>
      <c r="K347" s="53"/>
      <c r="L347" s="45"/>
    </row>
    <row r="348" spans="1:12" ht="12.9" customHeight="1">
      <c r="A348" s="37"/>
      <c r="B348" s="38"/>
      <c r="C348" s="38"/>
      <c r="D348" s="291" t="s">
        <v>106</v>
      </c>
      <c r="E348" s="292"/>
      <c r="F348" s="53">
        <v>22</v>
      </c>
      <c r="G348" s="68">
        <v>0</v>
      </c>
      <c r="H348" s="53">
        <v>0</v>
      </c>
      <c r="I348" s="88">
        <f>SUM(F348:H348)</f>
        <v>22</v>
      </c>
      <c r="J348" s="68">
        <v>0</v>
      </c>
      <c r="K348" s="53">
        <v>0</v>
      </c>
      <c r="L348" s="84">
        <f>SUM(I348:K348)</f>
        <v>22</v>
      </c>
    </row>
    <row r="349" spans="1:12" ht="12.9" customHeight="1">
      <c r="A349" s="37"/>
      <c r="B349" s="38"/>
      <c r="C349" s="38"/>
      <c r="D349" s="291" t="s">
        <v>107</v>
      </c>
      <c r="E349" s="292"/>
      <c r="F349" s="53">
        <v>6</v>
      </c>
      <c r="G349" s="68">
        <v>0</v>
      </c>
      <c r="H349" s="53">
        <v>0</v>
      </c>
      <c r="I349" s="88">
        <f>SUM(F349:H349)</f>
        <v>6</v>
      </c>
      <c r="J349" s="68">
        <v>0</v>
      </c>
      <c r="K349" s="53">
        <v>0</v>
      </c>
      <c r="L349" s="84">
        <f>SUM(I349:K349)</f>
        <v>6</v>
      </c>
    </row>
    <row r="350" spans="1:12" s="194" customFormat="1" ht="12.9" customHeight="1">
      <c r="A350" s="246"/>
      <c r="B350" s="249"/>
      <c r="C350" s="308" t="s">
        <v>40</v>
      </c>
      <c r="D350" s="308"/>
      <c r="E350" s="309"/>
      <c r="F350" s="234">
        <f t="shared" ref="F350:L350" si="67">SUM(F348:F349)</f>
        <v>28</v>
      </c>
      <c r="G350" s="235">
        <f t="shared" si="67"/>
        <v>0</v>
      </c>
      <c r="H350" s="234">
        <f t="shared" si="67"/>
        <v>0</v>
      </c>
      <c r="I350" s="236">
        <f t="shared" si="67"/>
        <v>28</v>
      </c>
      <c r="J350" s="235">
        <f t="shared" si="67"/>
        <v>0</v>
      </c>
      <c r="K350" s="234">
        <f t="shared" si="67"/>
        <v>0</v>
      </c>
      <c r="L350" s="237">
        <f t="shared" si="67"/>
        <v>28</v>
      </c>
    </row>
    <row r="351" spans="1:12" ht="12.9" customHeight="1">
      <c r="A351" s="280"/>
      <c r="B351" s="281"/>
      <c r="C351" s="281"/>
      <c r="D351" s="281"/>
      <c r="E351" s="282"/>
      <c r="F351" s="14"/>
      <c r="G351" s="71"/>
      <c r="H351" s="14"/>
      <c r="I351" s="95"/>
      <c r="J351" s="71"/>
      <c r="K351" s="14"/>
      <c r="L351" s="100"/>
    </row>
    <row r="352" spans="1:12" s="194" customFormat="1" ht="12.9" customHeight="1">
      <c r="A352" s="246"/>
      <c r="B352" s="349" t="s">
        <v>30</v>
      </c>
      <c r="C352" s="349"/>
      <c r="D352" s="349"/>
      <c r="E352" s="350"/>
      <c r="F352" s="252">
        <f t="shared" ref="F352:L352" si="68">F350+F345+F340</f>
        <v>1172</v>
      </c>
      <c r="G352" s="253">
        <f t="shared" si="68"/>
        <v>249</v>
      </c>
      <c r="H352" s="254">
        <f t="shared" si="68"/>
        <v>1546</v>
      </c>
      <c r="I352" s="255">
        <f t="shared" si="68"/>
        <v>2967</v>
      </c>
      <c r="J352" s="253">
        <f t="shared" si="68"/>
        <v>47</v>
      </c>
      <c r="K352" s="254">
        <f t="shared" si="68"/>
        <v>846</v>
      </c>
      <c r="L352" s="256">
        <f t="shared" si="68"/>
        <v>3860</v>
      </c>
    </row>
    <row r="353" spans="1:12" ht="12.9" customHeight="1">
      <c r="A353" s="280"/>
      <c r="B353" s="281"/>
      <c r="C353" s="281"/>
      <c r="D353" s="281"/>
      <c r="E353" s="282"/>
      <c r="F353" s="53"/>
      <c r="G353" s="68"/>
      <c r="H353" s="53"/>
      <c r="I353" s="88"/>
      <c r="J353" s="68"/>
      <c r="K353" s="53"/>
      <c r="L353" s="45"/>
    </row>
    <row r="354" spans="1:12" s="194" customFormat="1" ht="12.9" customHeight="1">
      <c r="A354" s="298" t="s">
        <v>5</v>
      </c>
      <c r="B354" s="299"/>
      <c r="C354" s="299"/>
      <c r="D354" s="299"/>
      <c r="E354" s="300"/>
      <c r="F354" s="228">
        <f t="shared" ref="F354:L354" si="69">F352+F330</f>
        <v>10662</v>
      </c>
      <c r="G354" s="229">
        <f t="shared" si="69"/>
        <v>351</v>
      </c>
      <c r="H354" s="230">
        <f t="shared" si="69"/>
        <v>1898</v>
      </c>
      <c r="I354" s="231">
        <f t="shared" si="69"/>
        <v>12911</v>
      </c>
      <c r="J354" s="229">
        <f t="shared" si="69"/>
        <v>47</v>
      </c>
      <c r="K354" s="230">
        <f t="shared" si="69"/>
        <v>848</v>
      </c>
      <c r="L354" s="232">
        <f t="shared" si="69"/>
        <v>13806</v>
      </c>
    </row>
    <row r="355" spans="1:12" s="18" customFormat="1" ht="12.9" customHeight="1">
      <c r="A355" s="301"/>
      <c r="B355" s="302"/>
      <c r="C355" s="302"/>
      <c r="D355" s="302"/>
      <c r="E355" s="337"/>
      <c r="F355" s="53"/>
      <c r="G355" s="68"/>
      <c r="H355" s="53"/>
      <c r="I355" s="88"/>
      <c r="J355" s="68"/>
      <c r="K355" s="53"/>
      <c r="L355" s="45"/>
    </row>
    <row r="356" spans="1:12" s="18" customFormat="1" ht="12.9" hidden="1" customHeight="1">
      <c r="A356" s="164"/>
      <c r="B356" s="165"/>
      <c r="C356" s="165"/>
      <c r="D356" s="165"/>
      <c r="E356" s="166"/>
      <c r="F356" s="53"/>
      <c r="G356" s="68"/>
      <c r="H356" s="53"/>
      <c r="I356" s="88"/>
      <c r="J356" s="68"/>
      <c r="K356" s="53"/>
      <c r="L356" s="45"/>
    </row>
    <row r="357" spans="1:12" ht="12.9" customHeight="1">
      <c r="A357" s="295" t="s">
        <v>147</v>
      </c>
      <c r="B357" s="296"/>
      <c r="C357" s="296"/>
      <c r="D357" s="296"/>
      <c r="E357" s="297"/>
      <c r="F357" s="53"/>
      <c r="G357" s="68"/>
      <c r="H357" s="53"/>
      <c r="I357" s="88"/>
      <c r="J357" s="68"/>
      <c r="K357" s="53"/>
      <c r="L357" s="45"/>
    </row>
    <row r="358" spans="1:12" ht="12.9" customHeight="1">
      <c r="A358" s="280"/>
      <c r="B358" s="281"/>
      <c r="C358" s="281"/>
      <c r="D358" s="281"/>
      <c r="E358" s="282"/>
      <c r="F358" s="53"/>
      <c r="G358" s="68"/>
      <c r="H358" s="53"/>
      <c r="I358" s="88"/>
      <c r="J358" s="68"/>
      <c r="K358" s="53"/>
      <c r="L358" s="45"/>
    </row>
    <row r="359" spans="1:12" ht="12.9" customHeight="1">
      <c r="A359" s="37"/>
      <c r="B359" s="296" t="s">
        <v>78</v>
      </c>
      <c r="C359" s="296"/>
      <c r="D359" s="296"/>
      <c r="E359" s="297"/>
      <c r="F359" s="53"/>
      <c r="G359" s="68"/>
      <c r="H359" s="53"/>
      <c r="I359" s="88"/>
      <c r="J359" s="68"/>
      <c r="K359" s="53"/>
      <c r="L359" s="45"/>
    </row>
    <row r="360" spans="1:12" ht="12.9" customHeight="1">
      <c r="A360" s="105"/>
      <c r="B360" s="106"/>
      <c r="C360" s="189" t="s">
        <v>167</v>
      </c>
      <c r="D360" s="101"/>
      <c r="E360" s="110"/>
      <c r="F360" s="53"/>
      <c r="G360" s="68"/>
      <c r="H360" s="53"/>
      <c r="I360" s="88"/>
      <c r="J360" s="68"/>
      <c r="K360" s="53"/>
      <c r="L360" s="45"/>
    </row>
    <row r="361" spans="1:12" ht="12.9" customHeight="1">
      <c r="A361" s="105"/>
      <c r="B361" s="106"/>
      <c r="C361" s="109"/>
      <c r="D361" s="291" t="s">
        <v>17</v>
      </c>
      <c r="E361" s="292"/>
      <c r="F361" s="53">
        <v>32</v>
      </c>
      <c r="G361" s="68">
        <v>1</v>
      </c>
      <c r="H361" s="53">
        <v>51</v>
      </c>
      <c r="I361" s="88">
        <f>SUM(F361:H361)</f>
        <v>84</v>
      </c>
      <c r="J361" s="68">
        <v>0</v>
      </c>
      <c r="K361" s="53">
        <v>1</v>
      </c>
      <c r="L361" s="84">
        <f>SUM(I361:K361)</f>
        <v>85</v>
      </c>
    </row>
    <row r="362" spans="1:12" ht="12.9" customHeight="1">
      <c r="A362" s="105"/>
      <c r="B362" s="106"/>
      <c r="C362" s="109"/>
      <c r="D362" s="291" t="s">
        <v>18</v>
      </c>
      <c r="E362" s="292"/>
      <c r="F362" s="53">
        <v>46</v>
      </c>
      <c r="G362" s="68">
        <v>3</v>
      </c>
      <c r="H362" s="53">
        <v>53</v>
      </c>
      <c r="I362" s="88">
        <f>SUM(F362:H362)</f>
        <v>102</v>
      </c>
      <c r="J362" s="68">
        <v>1</v>
      </c>
      <c r="K362" s="53">
        <v>7</v>
      </c>
      <c r="L362" s="84">
        <f>SUM(I362:K362)</f>
        <v>110</v>
      </c>
    </row>
    <row r="363" spans="1:12" s="194" customFormat="1" ht="12.9" customHeight="1">
      <c r="A363" s="246"/>
      <c r="B363" s="249"/>
      <c r="C363" s="308" t="s">
        <v>168</v>
      </c>
      <c r="D363" s="308"/>
      <c r="E363" s="309"/>
      <c r="F363" s="234">
        <f t="shared" ref="F363:L363" si="70">SUM(F361:F362)</f>
        <v>78</v>
      </c>
      <c r="G363" s="235">
        <f t="shared" si="70"/>
        <v>4</v>
      </c>
      <c r="H363" s="234">
        <f t="shared" si="70"/>
        <v>104</v>
      </c>
      <c r="I363" s="236">
        <f t="shared" si="70"/>
        <v>186</v>
      </c>
      <c r="J363" s="235">
        <f t="shared" si="70"/>
        <v>1</v>
      </c>
      <c r="K363" s="234">
        <f t="shared" si="70"/>
        <v>8</v>
      </c>
      <c r="L363" s="237">
        <f t="shared" si="70"/>
        <v>195</v>
      </c>
    </row>
    <row r="364" spans="1:12" ht="12.9" customHeight="1">
      <c r="A364" s="280"/>
      <c r="B364" s="281"/>
      <c r="C364" s="281"/>
      <c r="D364" s="281"/>
      <c r="E364" s="282"/>
      <c r="F364" s="53"/>
      <c r="G364" s="68"/>
      <c r="H364" s="53"/>
      <c r="I364" s="88"/>
      <c r="J364" s="68"/>
      <c r="K364" s="53"/>
      <c r="L364" s="45"/>
    </row>
    <row r="365" spans="1:12" ht="12.9" customHeight="1">
      <c r="A365" s="37"/>
      <c r="B365" s="38"/>
      <c r="C365" s="291" t="s">
        <v>6</v>
      </c>
      <c r="D365" s="291"/>
      <c r="E365" s="292"/>
      <c r="F365" s="53"/>
      <c r="G365" s="68"/>
      <c r="H365" s="53"/>
      <c r="I365" s="88"/>
      <c r="J365" s="68"/>
      <c r="K365" s="53"/>
      <c r="L365" s="45"/>
    </row>
    <row r="366" spans="1:12" ht="12.9" customHeight="1">
      <c r="A366" s="37"/>
      <c r="B366" s="38"/>
      <c r="C366" s="38"/>
      <c r="D366" s="291" t="s">
        <v>17</v>
      </c>
      <c r="E366" s="292"/>
      <c r="F366" s="53">
        <v>1124</v>
      </c>
      <c r="G366" s="68">
        <v>1</v>
      </c>
      <c r="H366" s="53">
        <v>38</v>
      </c>
      <c r="I366" s="88">
        <f>SUM(F366:H366)</f>
        <v>1163</v>
      </c>
      <c r="J366" s="68">
        <v>0</v>
      </c>
      <c r="K366" s="53">
        <v>0</v>
      </c>
      <c r="L366" s="84">
        <f>SUM(I366:K366)</f>
        <v>1163</v>
      </c>
    </row>
    <row r="367" spans="1:12" ht="12.9" customHeight="1">
      <c r="A367" s="37"/>
      <c r="B367" s="38"/>
      <c r="C367" s="38"/>
      <c r="D367" s="291" t="s">
        <v>18</v>
      </c>
      <c r="E367" s="292"/>
      <c r="F367" s="53">
        <v>986</v>
      </c>
      <c r="G367" s="68">
        <v>0</v>
      </c>
      <c r="H367" s="53">
        <v>11</v>
      </c>
      <c r="I367" s="88">
        <f>SUM(F367:H367)</f>
        <v>997</v>
      </c>
      <c r="J367" s="68">
        <v>0</v>
      </c>
      <c r="K367" s="53">
        <v>1</v>
      </c>
      <c r="L367" s="84">
        <f>SUM(I367:K367)</f>
        <v>998</v>
      </c>
    </row>
    <row r="368" spans="1:12" s="194" customFormat="1" ht="12.9" customHeight="1">
      <c r="A368" s="246"/>
      <c r="B368" s="249"/>
      <c r="C368" s="308" t="s">
        <v>41</v>
      </c>
      <c r="D368" s="308"/>
      <c r="E368" s="309"/>
      <c r="F368" s="234">
        <f t="shared" ref="F368:L368" si="71">SUM(F366:F367)</f>
        <v>2110</v>
      </c>
      <c r="G368" s="235">
        <f t="shared" si="71"/>
        <v>1</v>
      </c>
      <c r="H368" s="234">
        <f t="shared" si="71"/>
        <v>49</v>
      </c>
      <c r="I368" s="236">
        <f t="shared" si="71"/>
        <v>2160</v>
      </c>
      <c r="J368" s="235">
        <f t="shared" si="71"/>
        <v>0</v>
      </c>
      <c r="K368" s="234">
        <f t="shared" si="71"/>
        <v>1</v>
      </c>
      <c r="L368" s="237">
        <f t="shared" si="71"/>
        <v>2161</v>
      </c>
    </row>
    <row r="369" spans="1:12" ht="12.9" customHeight="1">
      <c r="A369" s="37"/>
      <c r="B369" s="38"/>
      <c r="C369" s="38"/>
      <c r="D369" s="38"/>
      <c r="E369" s="39"/>
      <c r="F369" s="53"/>
      <c r="G369" s="68"/>
      <c r="H369" s="53"/>
      <c r="I369" s="88"/>
      <c r="J369" s="68"/>
      <c r="K369" s="53"/>
      <c r="L369" s="45"/>
    </row>
    <row r="370" spans="1:12" ht="12.9" customHeight="1">
      <c r="A370" s="37"/>
      <c r="B370" s="38"/>
      <c r="C370" s="291" t="s">
        <v>181</v>
      </c>
      <c r="D370" s="291"/>
      <c r="E370" s="292"/>
      <c r="F370" s="53"/>
      <c r="G370" s="68"/>
      <c r="H370" s="53"/>
      <c r="I370" s="88"/>
      <c r="J370" s="68"/>
      <c r="K370" s="53"/>
      <c r="L370" s="45"/>
    </row>
    <row r="371" spans="1:12" ht="12.9" customHeight="1">
      <c r="A371" s="37"/>
      <c r="B371" s="38"/>
      <c r="C371" s="38"/>
      <c r="D371" s="291" t="s">
        <v>17</v>
      </c>
      <c r="E371" s="292"/>
      <c r="F371" s="53">
        <v>906</v>
      </c>
      <c r="G371" s="68">
        <v>8</v>
      </c>
      <c r="H371" s="53">
        <v>12</v>
      </c>
      <c r="I371" s="88">
        <f>SUM(F371:H371)</f>
        <v>926</v>
      </c>
      <c r="J371" s="68">
        <v>0</v>
      </c>
      <c r="K371" s="53">
        <v>0</v>
      </c>
      <c r="L371" s="84">
        <f>SUM(I371:K371)</f>
        <v>926</v>
      </c>
    </row>
    <row r="372" spans="1:12" ht="12.9" customHeight="1">
      <c r="A372" s="37"/>
      <c r="B372" s="38"/>
      <c r="C372" s="38"/>
      <c r="D372" s="291" t="s">
        <v>18</v>
      </c>
      <c r="E372" s="292"/>
      <c r="F372" s="53">
        <v>847</v>
      </c>
      <c r="G372" s="68">
        <v>13</v>
      </c>
      <c r="H372" s="53">
        <v>24</v>
      </c>
      <c r="I372" s="88">
        <f>SUM(F372:H372)</f>
        <v>884</v>
      </c>
      <c r="J372" s="68">
        <v>0</v>
      </c>
      <c r="K372" s="53">
        <v>0</v>
      </c>
      <c r="L372" s="84">
        <f>SUM(I372:K372)</f>
        <v>884</v>
      </c>
    </row>
    <row r="373" spans="1:12" s="194" customFormat="1" ht="12.9" customHeight="1">
      <c r="A373" s="246"/>
      <c r="B373" s="249"/>
      <c r="C373" s="308" t="s">
        <v>182</v>
      </c>
      <c r="D373" s="308"/>
      <c r="E373" s="309"/>
      <c r="F373" s="234">
        <f t="shared" ref="F373:L373" si="72">SUM(F371:F372)</f>
        <v>1753</v>
      </c>
      <c r="G373" s="235">
        <f t="shared" si="72"/>
        <v>21</v>
      </c>
      <c r="H373" s="234">
        <f t="shared" si="72"/>
        <v>36</v>
      </c>
      <c r="I373" s="236">
        <f t="shared" si="72"/>
        <v>1810</v>
      </c>
      <c r="J373" s="235">
        <f t="shared" si="72"/>
        <v>0</v>
      </c>
      <c r="K373" s="234">
        <f t="shared" si="72"/>
        <v>0</v>
      </c>
      <c r="L373" s="237">
        <f t="shared" si="72"/>
        <v>1810</v>
      </c>
    </row>
    <row r="374" spans="1:12" ht="12.9" customHeight="1">
      <c r="A374" s="97"/>
      <c r="B374" s="121"/>
      <c r="C374" s="121"/>
      <c r="D374" s="121"/>
      <c r="E374" s="120"/>
      <c r="F374" s="53"/>
      <c r="G374" s="68"/>
      <c r="H374" s="53"/>
      <c r="I374" s="88"/>
      <c r="J374" s="68"/>
      <c r="K374" s="53"/>
      <c r="L374" s="45"/>
    </row>
    <row r="375" spans="1:12" ht="12.9" customHeight="1">
      <c r="A375" s="37"/>
      <c r="B375" s="38"/>
      <c r="C375" s="291" t="s">
        <v>7</v>
      </c>
      <c r="D375" s="291"/>
      <c r="E375" s="292"/>
      <c r="F375" s="53"/>
      <c r="G375" s="68"/>
      <c r="H375" s="53"/>
      <c r="I375" s="88"/>
      <c r="J375" s="68"/>
      <c r="K375" s="53"/>
      <c r="L375" s="45"/>
    </row>
    <row r="376" spans="1:12" ht="12.9" customHeight="1">
      <c r="A376" s="37"/>
      <c r="B376" s="38"/>
      <c r="C376" s="38"/>
      <c r="D376" s="291" t="s">
        <v>17</v>
      </c>
      <c r="E376" s="292"/>
      <c r="F376" s="53">
        <v>907</v>
      </c>
      <c r="G376" s="68">
        <v>26</v>
      </c>
      <c r="H376" s="53">
        <v>38</v>
      </c>
      <c r="I376" s="88">
        <f>SUM(F376:H376)</f>
        <v>971</v>
      </c>
      <c r="J376" s="68">
        <v>0</v>
      </c>
      <c r="K376" s="53">
        <v>0</v>
      </c>
      <c r="L376" s="84">
        <f>SUM(I376:K376)</f>
        <v>971</v>
      </c>
    </row>
    <row r="377" spans="1:12" ht="12.9" customHeight="1">
      <c r="A377" s="37"/>
      <c r="B377" s="38"/>
      <c r="C377" s="38"/>
      <c r="D377" s="291" t="s">
        <v>18</v>
      </c>
      <c r="E377" s="292"/>
      <c r="F377" s="53">
        <v>900</v>
      </c>
      <c r="G377" s="68">
        <v>62</v>
      </c>
      <c r="H377" s="53">
        <v>176</v>
      </c>
      <c r="I377" s="88">
        <f>SUM(F377:H377)</f>
        <v>1138</v>
      </c>
      <c r="J377" s="68">
        <v>0</v>
      </c>
      <c r="K377" s="53">
        <v>0</v>
      </c>
      <c r="L377" s="84">
        <f>SUM(I377:K377)</f>
        <v>1138</v>
      </c>
    </row>
    <row r="378" spans="1:12" s="194" customFormat="1" ht="12.9" customHeight="1">
      <c r="A378" s="246"/>
      <c r="B378" s="249"/>
      <c r="C378" s="308" t="s">
        <v>42</v>
      </c>
      <c r="D378" s="308"/>
      <c r="E378" s="309"/>
      <c r="F378" s="234">
        <f t="shared" ref="F378:L378" si="73">SUM(F376:F377)</f>
        <v>1807</v>
      </c>
      <c r="G378" s="235">
        <f t="shared" si="73"/>
        <v>88</v>
      </c>
      <c r="H378" s="234">
        <f t="shared" si="73"/>
        <v>214</v>
      </c>
      <c r="I378" s="236">
        <f t="shared" si="73"/>
        <v>2109</v>
      </c>
      <c r="J378" s="235">
        <f t="shared" si="73"/>
        <v>0</v>
      </c>
      <c r="K378" s="234">
        <f t="shared" si="73"/>
        <v>0</v>
      </c>
      <c r="L378" s="237">
        <f t="shared" si="73"/>
        <v>2109</v>
      </c>
    </row>
    <row r="379" spans="1:12" ht="12.9" customHeight="1">
      <c r="A379" s="37"/>
      <c r="B379" s="38"/>
      <c r="C379" s="38"/>
      <c r="D379" s="38"/>
      <c r="E379" s="39"/>
      <c r="F379" s="53"/>
      <c r="G379" s="68"/>
      <c r="H379" s="53"/>
      <c r="I379" s="88"/>
      <c r="J379" s="68"/>
      <c r="K379" s="53"/>
      <c r="L379" s="45"/>
    </row>
    <row r="380" spans="1:12" ht="12.9" customHeight="1">
      <c r="A380" s="37"/>
      <c r="B380" s="38"/>
      <c r="C380" s="291" t="s">
        <v>8</v>
      </c>
      <c r="D380" s="291"/>
      <c r="E380" s="292"/>
      <c r="F380" s="53"/>
      <c r="G380" s="68"/>
      <c r="H380" s="53"/>
      <c r="I380" s="88"/>
      <c r="J380" s="68"/>
      <c r="K380" s="53"/>
      <c r="L380" s="45"/>
    </row>
    <row r="381" spans="1:12" ht="12.9" customHeight="1">
      <c r="A381" s="37"/>
      <c r="B381" s="38"/>
      <c r="C381" s="38"/>
      <c r="D381" s="291" t="s">
        <v>17</v>
      </c>
      <c r="E381" s="292"/>
      <c r="F381" s="53">
        <v>1378</v>
      </c>
      <c r="G381" s="68">
        <v>32</v>
      </c>
      <c r="H381" s="53">
        <v>135</v>
      </c>
      <c r="I381" s="88">
        <f>SUM(F381:H381)</f>
        <v>1545</v>
      </c>
      <c r="J381" s="68">
        <v>0</v>
      </c>
      <c r="K381" s="53">
        <v>1</v>
      </c>
      <c r="L381" s="84">
        <f>SUM(I381:K381)</f>
        <v>1546</v>
      </c>
    </row>
    <row r="382" spans="1:12" ht="12.9" customHeight="1">
      <c r="A382" s="37"/>
      <c r="B382" s="38"/>
      <c r="C382" s="38"/>
      <c r="D382" s="291" t="s">
        <v>18</v>
      </c>
      <c r="E382" s="292"/>
      <c r="F382" s="53">
        <v>1251</v>
      </c>
      <c r="G382" s="68">
        <v>98</v>
      </c>
      <c r="H382" s="53">
        <v>557</v>
      </c>
      <c r="I382" s="88">
        <f>SUM(F382:H382)</f>
        <v>1906</v>
      </c>
      <c r="J382" s="68">
        <v>0</v>
      </c>
      <c r="K382" s="53">
        <v>3</v>
      </c>
      <c r="L382" s="84">
        <f>SUM(I382:K382)</f>
        <v>1909</v>
      </c>
    </row>
    <row r="383" spans="1:12" s="194" customFormat="1" ht="12.9" customHeight="1">
      <c r="A383" s="246"/>
      <c r="B383" s="249"/>
      <c r="C383" s="308" t="s">
        <v>43</v>
      </c>
      <c r="D383" s="308"/>
      <c r="E383" s="309"/>
      <c r="F383" s="234">
        <f t="shared" ref="F383:L383" si="74">SUM(F381:F382)</f>
        <v>2629</v>
      </c>
      <c r="G383" s="235">
        <f t="shared" si="74"/>
        <v>130</v>
      </c>
      <c r="H383" s="234">
        <f t="shared" si="74"/>
        <v>692</v>
      </c>
      <c r="I383" s="236">
        <f t="shared" si="74"/>
        <v>3451</v>
      </c>
      <c r="J383" s="235">
        <f t="shared" si="74"/>
        <v>0</v>
      </c>
      <c r="K383" s="234">
        <f t="shared" si="74"/>
        <v>4</v>
      </c>
      <c r="L383" s="237">
        <f t="shared" si="74"/>
        <v>3455</v>
      </c>
    </row>
    <row r="384" spans="1:12" ht="12.9" customHeight="1">
      <c r="A384" s="37"/>
      <c r="B384" s="38"/>
      <c r="C384" s="38"/>
      <c r="D384" s="38"/>
      <c r="E384" s="39"/>
      <c r="F384" s="53"/>
      <c r="G384" s="68"/>
      <c r="H384" s="53"/>
      <c r="I384" s="88"/>
      <c r="J384" s="68"/>
      <c r="K384" s="53"/>
      <c r="L384" s="45"/>
    </row>
    <row r="385" spans="1:12" ht="12.9" customHeight="1">
      <c r="A385" s="37"/>
      <c r="B385" s="38"/>
      <c r="C385" s="291" t="s">
        <v>58</v>
      </c>
      <c r="D385" s="291"/>
      <c r="E385" s="292"/>
      <c r="F385" s="53"/>
      <c r="G385" s="68"/>
      <c r="H385" s="53"/>
      <c r="I385" s="88"/>
      <c r="J385" s="68"/>
      <c r="K385" s="53"/>
      <c r="L385" s="45"/>
    </row>
    <row r="386" spans="1:12" ht="12.9" customHeight="1">
      <c r="A386" s="37"/>
      <c r="B386" s="38"/>
      <c r="C386" s="38"/>
      <c r="D386" s="291" t="s">
        <v>17</v>
      </c>
      <c r="E386" s="292"/>
      <c r="F386" s="53">
        <v>102</v>
      </c>
      <c r="G386" s="68">
        <v>3</v>
      </c>
      <c r="H386" s="53">
        <v>26</v>
      </c>
      <c r="I386" s="88">
        <f>SUM(F386:H386)</f>
        <v>131</v>
      </c>
      <c r="J386" s="68">
        <v>0</v>
      </c>
      <c r="K386" s="53">
        <v>2</v>
      </c>
      <c r="L386" s="84">
        <f>SUM(I386:K386)</f>
        <v>133</v>
      </c>
    </row>
    <row r="387" spans="1:12" ht="12.9" customHeight="1">
      <c r="A387" s="37"/>
      <c r="B387" s="38"/>
      <c r="C387" s="38"/>
      <c r="D387" s="291" t="s">
        <v>18</v>
      </c>
      <c r="E387" s="292"/>
      <c r="F387" s="53">
        <v>142</v>
      </c>
      <c r="G387" s="68">
        <v>4</v>
      </c>
      <c r="H387" s="53">
        <v>86</v>
      </c>
      <c r="I387" s="88">
        <f>SUM(F387:H387)</f>
        <v>232</v>
      </c>
      <c r="J387" s="68">
        <v>0</v>
      </c>
      <c r="K387" s="53">
        <v>0</v>
      </c>
      <c r="L387" s="84">
        <f>SUM(I387:K387)</f>
        <v>232</v>
      </c>
    </row>
    <row r="388" spans="1:12" s="194" customFormat="1" ht="12.9" customHeight="1">
      <c r="A388" s="246"/>
      <c r="B388" s="249"/>
      <c r="C388" s="308" t="s">
        <v>44</v>
      </c>
      <c r="D388" s="308"/>
      <c r="E388" s="309"/>
      <c r="F388" s="234">
        <f t="shared" ref="F388:L388" si="75">SUM(F386:F387)</f>
        <v>244</v>
      </c>
      <c r="G388" s="235">
        <f t="shared" si="75"/>
        <v>7</v>
      </c>
      <c r="H388" s="234">
        <f t="shared" si="75"/>
        <v>112</v>
      </c>
      <c r="I388" s="236">
        <f t="shared" si="75"/>
        <v>363</v>
      </c>
      <c r="J388" s="235">
        <f t="shared" si="75"/>
        <v>0</v>
      </c>
      <c r="K388" s="234">
        <f t="shared" si="75"/>
        <v>2</v>
      </c>
      <c r="L388" s="237">
        <f t="shared" si="75"/>
        <v>365</v>
      </c>
    </row>
    <row r="389" spans="1:12" ht="12.9" customHeight="1">
      <c r="A389" s="351"/>
      <c r="B389" s="291"/>
      <c r="C389" s="291"/>
      <c r="D389" s="291"/>
      <c r="E389" s="292"/>
      <c r="F389" s="53"/>
      <c r="G389" s="68"/>
      <c r="H389" s="53"/>
      <c r="I389" s="88"/>
      <c r="J389" s="68"/>
      <c r="K389" s="53"/>
      <c r="L389" s="45"/>
    </row>
    <row r="390" spans="1:12" ht="12.9" customHeight="1">
      <c r="A390" s="37"/>
      <c r="B390" s="296" t="s">
        <v>75</v>
      </c>
      <c r="C390" s="296"/>
      <c r="D390" s="296"/>
      <c r="E390" s="297"/>
      <c r="F390" s="53"/>
      <c r="G390" s="68"/>
      <c r="H390" s="53"/>
      <c r="I390" s="88"/>
      <c r="J390" s="68"/>
      <c r="K390" s="53"/>
      <c r="L390" s="45"/>
    </row>
    <row r="391" spans="1:12" ht="12.9" customHeight="1">
      <c r="A391" s="37"/>
      <c r="B391" s="38"/>
      <c r="C391" s="38"/>
      <c r="D391" s="38" t="s">
        <v>17</v>
      </c>
      <c r="E391" s="39"/>
      <c r="F391" s="53">
        <v>4449</v>
      </c>
      <c r="G391" s="45">
        <v>71</v>
      </c>
      <c r="H391" s="48">
        <v>300</v>
      </c>
      <c r="I391" s="126">
        <f>F391+G391+H391</f>
        <v>4820</v>
      </c>
      <c r="J391" s="68">
        <v>0</v>
      </c>
      <c r="K391" s="68">
        <v>4</v>
      </c>
      <c r="L391" s="45">
        <f>I391+J391+K391</f>
        <v>4824</v>
      </c>
    </row>
    <row r="392" spans="1:12" ht="12.9" customHeight="1">
      <c r="A392" s="37"/>
      <c r="B392" s="38"/>
      <c r="D392" s="38" t="s">
        <v>18</v>
      </c>
      <c r="E392" s="39"/>
      <c r="F392" s="53">
        <v>4172</v>
      </c>
      <c r="G392" s="45">
        <v>180</v>
      </c>
      <c r="H392" s="48">
        <v>907</v>
      </c>
      <c r="I392" s="88">
        <f>F392+G392+H392</f>
        <v>5259</v>
      </c>
      <c r="J392" s="68">
        <v>1</v>
      </c>
      <c r="K392" s="68">
        <v>11</v>
      </c>
      <c r="L392" s="45">
        <f>I392+J392+K392</f>
        <v>5271</v>
      </c>
    </row>
    <row r="393" spans="1:12" s="195" customFormat="1" ht="12.9" customHeight="1">
      <c r="A393" s="257"/>
      <c r="B393" s="339" t="s">
        <v>54</v>
      </c>
      <c r="C393" s="339"/>
      <c r="D393" s="339"/>
      <c r="E393" s="340"/>
      <c r="F393" s="241">
        <f t="shared" ref="F393:L393" si="76">SUM(F391:F392)</f>
        <v>8621</v>
      </c>
      <c r="G393" s="242">
        <f>SUM(G391:G392)</f>
        <v>251</v>
      </c>
      <c r="H393" s="243">
        <f>SUM(H391:H392)</f>
        <v>1207</v>
      </c>
      <c r="I393" s="244">
        <f t="shared" si="76"/>
        <v>10079</v>
      </c>
      <c r="J393" s="242">
        <f>SUM(J391:J392)</f>
        <v>1</v>
      </c>
      <c r="K393" s="243">
        <f>SUM(K391:K392)</f>
        <v>15</v>
      </c>
      <c r="L393" s="245">
        <f t="shared" si="76"/>
        <v>10095</v>
      </c>
    </row>
    <row r="394" spans="1:12" ht="12.9" customHeight="1">
      <c r="A394" s="280"/>
      <c r="B394" s="281"/>
      <c r="C394" s="281"/>
      <c r="D394" s="281"/>
      <c r="E394" s="282"/>
      <c r="F394" s="53"/>
      <c r="G394" s="68"/>
      <c r="H394" s="53"/>
      <c r="I394" s="88"/>
      <c r="J394" s="68"/>
      <c r="K394" s="53"/>
      <c r="L394" s="45"/>
    </row>
    <row r="395" spans="1:12" ht="12.9" customHeight="1">
      <c r="A395" s="295" t="s">
        <v>160</v>
      </c>
      <c r="B395" s="296"/>
      <c r="C395" s="296"/>
      <c r="D395" s="296"/>
      <c r="E395" s="297"/>
      <c r="F395" s="53"/>
      <c r="G395" s="68"/>
      <c r="H395" s="53"/>
      <c r="I395" s="88"/>
      <c r="J395" s="68"/>
      <c r="K395" s="53"/>
      <c r="L395" s="45"/>
    </row>
    <row r="396" spans="1:12" ht="12.9" customHeight="1">
      <c r="A396" s="280"/>
      <c r="B396" s="281"/>
      <c r="C396" s="281"/>
      <c r="D396" s="281"/>
      <c r="E396" s="282"/>
      <c r="F396" s="53"/>
      <c r="G396" s="68"/>
      <c r="H396" s="53"/>
      <c r="I396" s="88"/>
      <c r="J396" s="68"/>
      <c r="K396" s="53"/>
      <c r="L396" s="45"/>
    </row>
    <row r="397" spans="1:12" ht="12.9" customHeight="1">
      <c r="A397" s="37"/>
      <c r="B397" s="296" t="s">
        <v>90</v>
      </c>
      <c r="C397" s="296"/>
      <c r="D397" s="296"/>
      <c r="E397" s="297"/>
      <c r="F397" s="53"/>
      <c r="G397" s="68"/>
      <c r="H397" s="53"/>
      <c r="I397" s="88"/>
      <c r="J397" s="68"/>
      <c r="K397" s="53"/>
      <c r="L397" s="45"/>
    </row>
    <row r="398" spans="1:12" ht="12.9" customHeight="1">
      <c r="A398" s="37"/>
      <c r="B398" s="38"/>
      <c r="C398" s="291" t="s">
        <v>173</v>
      </c>
      <c r="D398" s="291"/>
      <c r="E398" s="292"/>
      <c r="F398" s="53"/>
      <c r="G398" s="68"/>
      <c r="H398" s="53"/>
      <c r="I398" s="88"/>
      <c r="J398" s="68"/>
      <c r="K398" s="53"/>
      <c r="L398" s="45"/>
    </row>
    <row r="399" spans="1:12" ht="12.9" customHeight="1">
      <c r="A399" s="37"/>
      <c r="B399" s="38"/>
      <c r="C399" s="38"/>
      <c r="D399" s="291" t="s">
        <v>17</v>
      </c>
      <c r="E399" s="292"/>
      <c r="F399" s="53">
        <v>784</v>
      </c>
      <c r="G399" s="68">
        <v>17</v>
      </c>
      <c r="H399" s="53">
        <v>143</v>
      </c>
      <c r="I399" s="88">
        <f>SUM(F399:H399)</f>
        <v>944</v>
      </c>
      <c r="J399" s="68">
        <v>0</v>
      </c>
      <c r="K399" s="53">
        <v>3</v>
      </c>
      <c r="L399" s="84">
        <f>SUM(I399:K399)</f>
        <v>947</v>
      </c>
    </row>
    <row r="400" spans="1:12" ht="12.9" customHeight="1">
      <c r="A400" s="37"/>
      <c r="B400" s="38"/>
      <c r="C400" s="38"/>
      <c r="D400" s="291" t="s">
        <v>18</v>
      </c>
      <c r="E400" s="292"/>
      <c r="F400" s="53">
        <v>733</v>
      </c>
      <c r="G400" s="68">
        <v>46</v>
      </c>
      <c r="H400" s="53">
        <v>310</v>
      </c>
      <c r="I400" s="88">
        <f>SUM(F400:H400)</f>
        <v>1089</v>
      </c>
      <c r="J400" s="68">
        <v>0</v>
      </c>
      <c r="K400" s="53">
        <v>14</v>
      </c>
      <c r="L400" s="84">
        <f>SUM(I400:K400)</f>
        <v>1103</v>
      </c>
    </row>
    <row r="401" spans="1:12" s="197" customFormat="1" ht="12.9" customHeight="1">
      <c r="A401" s="246"/>
      <c r="B401" s="249"/>
      <c r="C401" s="308" t="s">
        <v>172</v>
      </c>
      <c r="D401" s="308"/>
      <c r="E401" s="309"/>
      <c r="F401" s="234">
        <f t="shared" ref="F401:L401" si="77">SUM(F399:F400)</f>
        <v>1517</v>
      </c>
      <c r="G401" s="235">
        <f t="shared" si="77"/>
        <v>63</v>
      </c>
      <c r="H401" s="234">
        <f t="shared" si="77"/>
        <v>453</v>
      </c>
      <c r="I401" s="236">
        <f t="shared" si="77"/>
        <v>2033</v>
      </c>
      <c r="J401" s="235">
        <f t="shared" si="77"/>
        <v>0</v>
      </c>
      <c r="K401" s="234">
        <f t="shared" si="77"/>
        <v>17</v>
      </c>
      <c r="L401" s="237">
        <f t="shared" si="77"/>
        <v>2050</v>
      </c>
    </row>
    <row r="402" spans="1:12" s="11" customFormat="1" ht="12.9" customHeight="1">
      <c r="A402" s="37"/>
      <c r="B402" s="38"/>
      <c r="C402" s="38"/>
      <c r="D402" s="38"/>
      <c r="E402" s="39"/>
      <c r="F402" s="54"/>
      <c r="G402" s="74"/>
      <c r="H402" s="54"/>
      <c r="I402" s="93"/>
      <c r="J402" s="74"/>
      <c r="K402" s="54"/>
      <c r="L402" s="55"/>
    </row>
    <row r="403" spans="1:12" ht="12.9" customHeight="1">
      <c r="A403" s="37"/>
      <c r="B403" s="38"/>
      <c r="C403" s="291" t="s">
        <v>169</v>
      </c>
      <c r="D403" s="291"/>
      <c r="E403" s="292"/>
      <c r="F403" s="53"/>
      <c r="G403" s="68"/>
      <c r="H403" s="53"/>
      <c r="I403" s="88"/>
      <c r="J403" s="68"/>
      <c r="K403" s="53"/>
      <c r="L403" s="45"/>
    </row>
    <row r="404" spans="1:12" ht="12.9" customHeight="1">
      <c r="A404" s="37"/>
      <c r="B404" s="38"/>
      <c r="C404" s="38"/>
      <c r="D404" s="291" t="s">
        <v>17</v>
      </c>
      <c r="E404" s="292"/>
      <c r="F404" s="53">
        <v>39</v>
      </c>
      <c r="G404" s="68">
        <v>7</v>
      </c>
      <c r="H404" s="53">
        <v>61</v>
      </c>
      <c r="I404" s="88">
        <f>SUM(F404:H404)</f>
        <v>107</v>
      </c>
      <c r="J404" s="68">
        <v>10</v>
      </c>
      <c r="K404" s="53">
        <v>121</v>
      </c>
      <c r="L404" s="84">
        <f>SUM(I404:K404)</f>
        <v>238</v>
      </c>
    </row>
    <row r="405" spans="1:12" ht="12.9" customHeight="1">
      <c r="A405" s="37"/>
      <c r="B405" s="38"/>
      <c r="C405" s="38"/>
      <c r="D405" s="291" t="s">
        <v>18</v>
      </c>
      <c r="E405" s="292"/>
      <c r="F405" s="53">
        <v>35</v>
      </c>
      <c r="G405" s="68">
        <v>30</v>
      </c>
      <c r="H405" s="53">
        <v>177</v>
      </c>
      <c r="I405" s="88">
        <f>SUM(F405:H405)</f>
        <v>242</v>
      </c>
      <c r="J405" s="68">
        <v>36</v>
      </c>
      <c r="K405" s="53">
        <v>695</v>
      </c>
      <c r="L405" s="84">
        <f>SUM(I405:K405)</f>
        <v>973</v>
      </c>
    </row>
    <row r="406" spans="1:12" s="194" customFormat="1" ht="12.9" customHeight="1">
      <c r="A406" s="246"/>
      <c r="B406" s="249"/>
      <c r="C406" s="308" t="s">
        <v>92</v>
      </c>
      <c r="D406" s="308"/>
      <c r="E406" s="309"/>
      <c r="F406" s="234">
        <f t="shared" ref="F406:L406" si="78">SUM(F404:F405)</f>
        <v>74</v>
      </c>
      <c r="G406" s="235">
        <f t="shared" si="78"/>
        <v>37</v>
      </c>
      <c r="H406" s="234">
        <f t="shared" si="78"/>
        <v>238</v>
      </c>
      <c r="I406" s="236">
        <f t="shared" si="78"/>
        <v>349</v>
      </c>
      <c r="J406" s="235">
        <f t="shared" si="78"/>
        <v>46</v>
      </c>
      <c r="K406" s="234">
        <f t="shared" si="78"/>
        <v>816</v>
      </c>
      <c r="L406" s="237">
        <f t="shared" si="78"/>
        <v>1211</v>
      </c>
    </row>
    <row r="407" spans="1:12" s="11" customFormat="1" ht="12.9" customHeight="1">
      <c r="A407" s="37"/>
      <c r="B407" s="38"/>
      <c r="C407" s="38"/>
      <c r="D407" s="38"/>
      <c r="E407" s="39"/>
      <c r="F407" s="53"/>
      <c r="G407" s="68"/>
      <c r="H407" s="53"/>
      <c r="I407" s="88"/>
      <c r="J407" s="68"/>
      <c r="K407" s="53"/>
      <c r="L407" s="45"/>
    </row>
    <row r="408" spans="1:12" ht="12.9" customHeight="1">
      <c r="A408" s="37"/>
      <c r="B408" s="296" t="s">
        <v>74</v>
      </c>
      <c r="C408" s="296"/>
      <c r="D408" s="296"/>
      <c r="E408" s="297"/>
      <c r="F408" s="53"/>
      <c r="G408" s="68"/>
      <c r="H408" s="53"/>
      <c r="I408" s="88"/>
      <c r="J408" s="68"/>
      <c r="K408" s="53"/>
      <c r="L408" s="45"/>
    </row>
    <row r="409" spans="1:12" ht="12.9" customHeight="1">
      <c r="A409" s="37"/>
      <c r="B409" s="38"/>
      <c r="D409" s="38" t="s">
        <v>17</v>
      </c>
      <c r="E409" s="39"/>
      <c r="F409" s="53">
        <v>823</v>
      </c>
      <c r="G409" s="45">
        <v>24</v>
      </c>
      <c r="H409" s="48">
        <v>204</v>
      </c>
      <c r="I409" s="88">
        <f>SUM(F409:H409)</f>
        <v>1051</v>
      </c>
      <c r="J409" s="68">
        <v>10</v>
      </c>
      <c r="K409" s="68">
        <v>124</v>
      </c>
      <c r="L409" s="45">
        <f>L399+L404</f>
        <v>1185</v>
      </c>
    </row>
    <row r="410" spans="1:12" ht="12.9" customHeight="1">
      <c r="A410" s="37"/>
      <c r="B410" s="38"/>
      <c r="D410" s="38" t="s">
        <v>18</v>
      </c>
      <c r="E410" s="39"/>
      <c r="F410" s="53">
        <v>768</v>
      </c>
      <c r="G410" s="45">
        <v>76</v>
      </c>
      <c r="H410" s="48">
        <v>487</v>
      </c>
      <c r="I410" s="88">
        <f>SUM(F410:H410)</f>
        <v>1331</v>
      </c>
      <c r="J410" s="68">
        <v>36</v>
      </c>
      <c r="K410" s="68">
        <v>709</v>
      </c>
      <c r="L410" s="45">
        <f>SUM(I410:K410)</f>
        <v>2076</v>
      </c>
    </row>
    <row r="411" spans="1:12" s="195" customFormat="1" ht="12.9" customHeight="1">
      <c r="A411" s="246"/>
      <c r="B411" s="349" t="s">
        <v>53</v>
      </c>
      <c r="C411" s="349"/>
      <c r="D411" s="349"/>
      <c r="E411" s="350"/>
      <c r="F411" s="252">
        <f t="shared" ref="F411:L411" si="79">SUM(F409:F410)</f>
        <v>1591</v>
      </c>
      <c r="G411" s="253">
        <f t="shared" si="79"/>
        <v>100</v>
      </c>
      <c r="H411" s="254">
        <f t="shared" si="79"/>
        <v>691</v>
      </c>
      <c r="I411" s="255">
        <f t="shared" si="79"/>
        <v>2382</v>
      </c>
      <c r="J411" s="253">
        <f t="shared" ref="J411" si="80">SUM(J409:J410)</f>
        <v>46</v>
      </c>
      <c r="K411" s="254">
        <f t="shared" si="79"/>
        <v>833</v>
      </c>
      <c r="L411" s="256">
        <f t="shared" si="79"/>
        <v>3261</v>
      </c>
    </row>
    <row r="412" spans="1:12" s="15" customFormat="1" ht="12.9" customHeight="1">
      <c r="A412" s="280"/>
      <c r="B412" s="281"/>
      <c r="C412" s="281"/>
      <c r="D412" s="281"/>
      <c r="E412" s="282"/>
      <c r="F412" s="63"/>
      <c r="G412" s="75"/>
      <c r="H412" s="63"/>
      <c r="I412" s="94"/>
      <c r="J412" s="75"/>
      <c r="K412" s="63"/>
      <c r="L412" s="64"/>
    </row>
    <row r="413" spans="1:12" ht="12.9" customHeight="1">
      <c r="A413" s="37"/>
      <c r="B413" s="296" t="s">
        <v>26</v>
      </c>
      <c r="C413" s="296"/>
      <c r="D413" s="296"/>
      <c r="E413" s="297"/>
      <c r="F413" s="53"/>
      <c r="G413" s="68"/>
      <c r="H413" s="53"/>
      <c r="I413" s="88"/>
      <c r="J413" s="68"/>
      <c r="K413" s="53"/>
      <c r="L413" s="45"/>
    </row>
    <row r="414" spans="1:12" ht="12.9" customHeight="1">
      <c r="A414" s="37"/>
      <c r="B414" s="38"/>
      <c r="C414" s="291" t="s">
        <v>22</v>
      </c>
      <c r="D414" s="291"/>
      <c r="E414" s="292"/>
      <c r="F414" s="53"/>
      <c r="G414" s="68"/>
      <c r="H414" s="53"/>
      <c r="I414" s="88"/>
      <c r="J414" s="68"/>
      <c r="K414" s="53"/>
      <c r="L414" s="45"/>
    </row>
    <row r="415" spans="1:12" ht="12.9" customHeight="1">
      <c r="A415" s="37"/>
      <c r="B415" s="38"/>
      <c r="C415" s="38"/>
      <c r="D415" s="291" t="s">
        <v>17</v>
      </c>
      <c r="E415" s="292"/>
      <c r="F415" s="53">
        <v>123</v>
      </c>
      <c r="G415" s="68">
        <v>0</v>
      </c>
      <c r="H415" s="68">
        <v>0</v>
      </c>
      <c r="I415" s="88">
        <f>SUM(F415:H415)</f>
        <v>123</v>
      </c>
      <c r="J415" s="68">
        <v>0</v>
      </c>
      <c r="K415" s="68">
        <v>0</v>
      </c>
      <c r="L415" s="84">
        <f>SUM(I415:K415)</f>
        <v>123</v>
      </c>
    </row>
    <row r="416" spans="1:12" ht="12.9" customHeight="1">
      <c r="A416" s="37"/>
      <c r="B416" s="38"/>
      <c r="C416" s="38"/>
      <c r="D416" s="291" t="s">
        <v>18</v>
      </c>
      <c r="E416" s="292"/>
      <c r="F416" s="53">
        <v>108</v>
      </c>
      <c r="G416" s="68">
        <v>0</v>
      </c>
      <c r="H416" s="68">
        <v>0</v>
      </c>
      <c r="I416" s="88">
        <f>SUM(F416:H416)</f>
        <v>108</v>
      </c>
      <c r="J416" s="68">
        <v>0</v>
      </c>
      <c r="K416" s="68">
        <v>0</v>
      </c>
      <c r="L416" s="84">
        <f>SUM(I416:K416)</f>
        <v>108</v>
      </c>
    </row>
    <row r="417" spans="1:12" s="194" customFormat="1" ht="12.9" customHeight="1">
      <c r="A417" s="246"/>
      <c r="B417" s="249"/>
      <c r="C417" s="308" t="s">
        <v>45</v>
      </c>
      <c r="D417" s="308"/>
      <c r="E417" s="309"/>
      <c r="F417" s="234">
        <f t="shared" ref="F417:L417" si="81">SUM(F415:F416)</f>
        <v>231</v>
      </c>
      <c r="G417" s="235">
        <f t="shared" si="81"/>
        <v>0</v>
      </c>
      <c r="H417" s="234">
        <f t="shared" si="81"/>
        <v>0</v>
      </c>
      <c r="I417" s="236">
        <f t="shared" si="81"/>
        <v>231</v>
      </c>
      <c r="J417" s="235">
        <f t="shared" si="81"/>
        <v>0</v>
      </c>
      <c r="K417" s="234">
        <f t="shared" si="81"/>
        <v>0</v>
      </c>
      <c r="L417" s="237">
        <f t="shared" si="81"/>
        <v>231</v>
      </c>
    </row>
    <row r="418" spans="1:12" s="15" customFormat="1" ht="12.9" customHeight="1">
      <c r="A418" s="37"/>
      <c r="B418" s="38"/>
      <c r="C418" s="38"/>
      <c r="D418" s="38"/>
      <c r="E418" s="39"/>
      <c r="F418" s="54"/>
      <c r="G418" s="74"/>
      <c r="H418" s="54"/>
      <c r="I418" s="93"/>
      <c r="J418" s="74"/>
      <c r="K418" s="54"/>
      <c r="L418" s="55"/>
    </row>
    <row r="419" spans="1:12" ht="12.9" customHeight="1">
      <c r="A419" s="37"/>
      <c r="B419" s="38"/>
      <c r="C419" s="291" t="s">
        <v>27</v>
      </c>
      <c r="D419" s="291"/>
      <c r="E419" s="292"/>
      <c r="F419" s="53"/>
      <c r="G419" s="68"/>
      <c r="H419" s="53"/>
      <c r="I419" s="88"/>
      <c r="J419" s="68"/>
      <c r="K419" s="53"/>
      <c r="L419" s="45"/>
    </row>
    <row r="420" spans="1:12" ht="12.9" customHeight="1">
      <c r="A420" s="37"/>
      <c r="B420" s="38"/>
      <c r="C420" s="38"/>
      <c r="D420" s="291" t="s">
        <v>17</v>
      </c>
      <c r="E420" s="292"/>
      <c r="F420" s="53">
        <v>5</v>
      </c>
      <c r="G420" s="68">
        <v>0</v>
      </c>
      <c r="H420" s="68">
        <v>0</v>
      </c>
      <c r="I420" s="88">
        <f>SUM(F420:H420)</f>
        <v>5</v>
      </c>
      <c r="J420" s="68">
        <v>0</v>
      </c>
      <c r="K420" s="68">
        <v>0</v>
      </c>
      <c r="L420" s="84">
        <f>SUM(I420:K420)</f>
        <v>5</v>
      </c>
    </row>
    <row r="421" spans="1:12" ht="12.9" customHeight="1">
      <c r="A421" s="37"/>
      <c r="B421" s="38"/>
      <c r="C421" s="38"/>
      <c r="D421" s="291" t="s">
        <v>18</v>
      </c>
      <c r="E421" s="292"/>
      <c r="F421" s="53">
        <v>11</v>
      </c>
      <c r="G421" s="68">
        <v>0</v>
      </c>
      <c r="H421" s="68">
        <v>0</v>
      </c>
      <c r="I421" s="88">
        <f>SUM(F421:H421)</f>
        <v>11</v>
      </c>
      <c r="J421" s="68">
        <v>0</v>
      </c>
      <c r="K421" s="68">
        <v>0</v>
      </c>
      <c r="L421" s="84">
        <f>SUM(I421:K421)</f>
        <v>11</v>
      </c>
    </row>
    <row r="422" spans="1:12" s="194" customFormat="1" ht="12.9" customHeight="1">
      <c r="A422" s="246"/>
      <c r="B422" s="249"/>
      <c r="C422" s="308" t="s">
        <v>46</v>
      </c>
      <c r="D422" s="308"/>
      <c r="E422" s="309"/>
      <c r="F422" s="234">
        <f t="shared" ref="F422:L422" si="82">SUM(F420:F421)</f>
        <v>16</v>
      </c>
      <c r="G422" s="235">
        <f t="shared" si="82"/>
        <v>0</v>
      </c>
      <c r="H422" s="234">
        <f t="shared" si="82"/>
        <v>0</v>
      </c>
      <c r="I422" s="236">
        <f t="shared" si="82"/>
        <v>16</v>
      </c>
      <c r="J422" s="235">
        <f t="shared" si="82"/>
        <v>0</v>
      </c>
      <c r="K422" s="234">
        <f t="shared" si="82"/>
        <v>0</v>
      </c>
      <c r="L422" s="237">
        <f t="shared" si="82"/>
        <v>16</v>
      </c>
    </row>
    <row r="423" spans="1:12" ht="12.9" customHeight="1">
      <c r="A423" s="37"/>
      <c r="B423" s="38"/>
      <c r="C423" s="38"/>
      <c r="D423" s="38"/>
      <c r="E423" s="39"/>
      <c r="F423" s="53"/>
      <c r="G423" s="68"/>
      <c r="H423" s="53"/>
      <c r="I423" s="88"/>
      <c r="J423" s="68"/>
      <c r="K423" s="53"/>
      <c r="L423" s="45"/>
    </row>
    <row r="424" spans="1:12" ht="12.9" customHeight="1">
      <c r="A424" s="37"/>
      <c r="B424" s="38"/>
      <c r="C424" s="291" t="s">
        <v>28</v>
      </c>
      <c r="D424" s="291"/>
      <c r="E424" s="292"/>
      <c r="F424" s="53"/>
      <c r="G424" s="68"/>
      <c r="H424" s="53"/>
      <c r="I424" s="88"/>
      <c r="J424" s="68"/>
      <c r="K424" s="53"/>
      <c r="L424" s="45"/>
    </row>
    <row r="425" spans="1:12" ht="12.9" customHeight="1">
      <c r="A425" s="37"/>
      <c r="B425" s="38"/>
      <c r="C425" s="38"/>
      <c r="D425" s="291" t="s">
        <v>17</v>
      </c>
      <c r="E425" s="292"/>
      <c r="F425" s="53">
        <v>91</v>
      </c>
      <c r="G425" s="68">
        <v>0</v>
      </c>
      <c r="H425" s="68">
        <v>0</v>
      </c>
      <c r="I425" s="88">
        <f>SUM(F425:H425)</f>
        <v>91</v>
      </c>
      <c r="J425" s="68">
        <v>0</v>
      </c>
      <c r="K425" s="68">
        <v>0</v>
      </c>
      <c r="L425" s="84">
        <f>SUM(I425:K425)</f>
        <v>91</v>
      </c>
    </row>
    <row r="426" spans="1:12" ht="12.9" customHeight="1">
      <c r="A426" s="37"/>
      <c r="B426" s="38"/>
      <c r="C426" s="38"/>
      <c r="D426" s="291" t="s">
        <v>18</v>
      </c>
      <c r="E426" s="292"/>
      <c r="F426" s="53">
        <v>112</v>
      </c>
      <c r="G426" s="68">
        <v>0</v>
      </c>
      <c r="H426" s="68">
        <v>0</v>
      </c>
      <c r="I426" s="88">
        <f>SUM(F426:H426)</f>
        <v>112</v>
      </c>
      <c r="J426" s="68">
        <v>0</v>
      </c>
      <c r="K426" s="68">
        <v>0</v>
      </c>
      <c r="L426" s="84">
        <f>SUM(I426:K426)</f>
        <v>112</v>
      </c>
    </row>
    <row r="427" spans="1:12" s="194" customFormat="1" ht="12.9" customHeight="1">
      <c r="A427" s="246"/>
      <c r="B427" s="249"/>
      <c r="C427" s="308" t="s">
        <v>47</v>
      </c>
      <c r="D427" s="308"/>
      <c r="E427" s="309"/>
      <c r="F427" s="234">
        <f t="shared" ref="F427:L427" si="83">SUM(F425:F426)</f>
        <v>203</v>
      </c>
      <c r="G427" s="235">
        <f t="shared" si="83"/>
        <v>0</v>
      </c>
      <c r="H427" s="234">
        <f t="shared" si="83"/>
        <v>0</v>
      </c>
      <c r="I427" s="236">
        <f t="shared" si="83"/>
        <v>203</v>
      </c>
      <c r="J427" s="235">
        <f t="shared" si="83"/>
        <v>0</v>
      </c>
      <c r="K427" s="234">
        <f t="shared" si="83"/>
        <v>0</v>
      </c>
      <c r="L427" s="237">
        <f t="shared" si="83"/>
        <v>203</v>
      </c>
    </row>
    <row r="428" spans="1:12" ht="12.9" customHeight="1">
      <c r="A428" s="37"/>
      <c r="B428" s="38"/>
      <c r="C428" s="38"/>
      <c r="D428" s="38"/>
      <c r="E428" s="39"/>
      <c r="F428" s="53"/>
      <c r="G428" s="68"/>
      <c r="H428" s="53"/>
      <c r="I428" s="88"/>
      <c r="J428" s="68"/>
      <c r="K428" s="53"/>
      <c r="L428" s="45"/>
    </row>
    <row r="429" spans="1:12" ht="12.9" customHeight="1">
      <c r="A429" s="37"/>
      <c r="B429" s="296" t="s">
        <v>72</v>
      </c>
      <c r="C429" s="296"/>
      <c r="D429" s="296"/>
      <c r="E429" s="297"/>
      <c r="F429" s="53"/>
      <c r="G429" s="68"/>
      <c r="H429" s="53"/>
      <c r="I429" s="88"/>
      <c r="J429" s="68"/>
      <c r="K429" s="53"/>
      <c r="L429" s="45"/>
    </row>
    <row r="430" spans="1:12" ht="12.9" customHeight="1">
      <c r="A430" s="37"/>
      <c r="B430" s="38"/>
      <c r="D430" s="38" t="s">
        <v>17</v>
      </c>
      <c r="E430" s="39"/>
      <c r="F430" s="53">
        <v>219</v>
      </c>
      <c r="G430" s="45">
        <v>0</v>
      </c>
      <c r="H430" s="48">
        <v>0</v>
      </c>
      <c r="I430" s="88">
        <f t="shared" ref="I430:I431" si="84">I415+I420+I425</f>
        <v>219</v>
      </c>
      <c r="J430" s="68">
        <v>0</v>
      </c>
      <c r="K430" s="68">
        <v>0</v>
      </c>
      <c r="L430" s="45">
        <f t="shared" ref="L430:L431" si="85">L415+L420+L425</f>
        <v>219</v>
      </c>
    </row>
    <row r="431" spans="1:12" ht="12.9" customHeight="1">
      <c r="A431" s="37"/>
      <c r="B431" s="38"/>
      <c r="D431" s="38" t="s">
        <v>18</v>
      </c>
      <c r="E431" s="39"/>
      <c r="F431" s="53">
        <v>231</v>
      </c>
      <c r="G431" s="45">
        <v>0</v>
      </c>
      <c r="H431" s="48">
        <v>0</v>
      </c>
      <c r="I431" s="88">
        <f t="shared" si="84"/>
        <v>231</v>
      </c>
      <c r="J431" s="68">
        <v>0</v>
      </c>
      <c r="K431" s="68">
        <v>0</v>
      </c>
      <c r="L431" s="45">
        <f t="shared" si="85"/>
        <v>231</v>
      </c>
    </row>
    <row r="432" spans="1:12" s="195" customFormat="1" ht="12.9" customHeight="1">
      <c r="A432" s="246"/>
      <c r="B432" s="349" t="s">
        <v>73</v>
      </c>
      <c r="C432" s="349"/>
      <c r="D432" s="349"/>
      <c r="E432" s="350"/>
      <c r="F432" s="252">
        <f t="shared" ref="F432:L432" si="86">SUM(F430:F431)</f>
        <v>450</v>
      </c>
      <c r="G432" s="253">
        <f t="shared" si="86"/>
        <v>0</v>
      </c>
      <c r="H432" s="254">
        <f t="shared" si="86"/>
        <v>0</v>
      </c>
      <c r="I432" s="255">
        <f t="shared" si="86"/>
        <v>450</v>
      </c>
      <c r="J432" s="253">
        <f t="shared" si="86"/>
        <v>0</v>
      </c>
      <c r="K432" s="254">
        <f t="shared" si="86"/>
        <v>0</v>
      </c>
      <c r="L432" s="256">
        <f t="shared" si="86"/>
        <v>450</v>
      </c>
    </row>
    <row r="433" spans="1:12" ht="12.9" customHeight="1">
      <c r="A433" s="280"/>
      <c r="B433" s="281"/>
      <c r="C433" s="281"/>
      <c r="D433" s="281"/>
      <c r="E433" s="282"/>
      <c r="F433" s="53"/>
      <c r="G433" s="68"/>
      <c r="H433" s="53"/>
      <c r="I433" s="88"/>
      <c r="J433" s="68"/>
      <c r="K433" s="53"/>
      <c r="L433" s="45"/>
    </row>
    <row r="434" spans="1:12" s="194" customFormat="1" ht="12.9" customHeight="1">
      <c r="A434" s="298" t="s">
        <v>0</v>
      </c>
      <c r="B434" s="299"/>
      <c r="C434" s="299"/>
      <c r="D434" s="299"/>
      <c r="E434" s="300"/>
      <c r="F434" s="228">
        <f t="shared" ref="F434:L434" si="87">F432+F411+F393</f>
        <v>10662</v>
      </c>
      <c r="G434" s="229">
        <f t="shared" si="87"/>
        <v>351</v>
      </c>
      <c r="H434" s="230">
        <f t="shared" si="87"/>
        <v>1898</v>
      </c>
      <c r="I434" s="231">
        <f t="shared" si="87"/>
        <v>12911</v>
      </c>
      <c r="J434" s="229">
        <f t="shared" si="87"/>
        <v>47</v>
      </c>
      <c r="K434" s="230">
        <f t="shared" si="87"/>
        <v>848</v>
      </c>
      <c r="L434" s="232">
        <f t="shared" si="87"/>
        <v>13806</v>
      </c>
    </row>
    <row r="435" spans="1:12" s="18" customFormat="1" ht="12.75" customHeight="1">
      <c r="A435" s="29"/>
      <c r="B435" s="30"/>
      <c r="C435" s="30"/>
      <c r="D435" s="30"/>
      <c r="E435" s="31"/>
      <c r="F435" s="53"/>
      <c r="G435" s="68"/>
      <c r="H435" s="53"/>
      <c r="I435" s="88"/>
      <c r="J435" s="68"/>
      <c r="K435" s="53"/>
      <c r="L435" s="45"/>
    </row>
    <row r="436" spans="1:12" ht="12.9" customHeight="1">
      <c r="A436" s="295" t="s">
        <v>186</v>
      </c>
      <c r="B436" s="296"/>
      <c r="C436" s="296"/>
      <c r="D436" s="296"/>
      <c r="E436" s="297"/>
      <c r="F436" s="53"/>
      <c r="G436" s="68"/>
      <c r="H436" s="53"/>
      <c r="I436" s="88"/>
      <c r="J436" s="68"/>
      <c r="K436" s="53"/>
      <c r="L436" s="45"/>
    </row>
    <row r="437" spans="1:12" ht="12.9" customHeight="1">
      <c r="A437" s="9"/>
      <c r="B437" s="12"/>
      <c r="C437" s="12"/>
      <c r="D437" s="12"/>
      <c r="E437" s="10"/>
      <c r="F437" s="53"/>
      <c r="G437" s="68"/>
      <c r="H437" s="53"/>
      <c r="I437" s="88"/>
      <c r="J437" s="68"/>
      <c r="K437" s="53"/>
      <c r="L437" s="45"/>
    </row>
    <row r="438" spans="1:12" ht="12.9" customHeight="1">
      <c r="A438" s="9"/>
      <c r="B438" s="296" t="s">
        <v>138</v>
      </c>
      <c r="C438" s="296"/>
      <c r="D438" s="296"/>
      <c r="E438" s="296"/>
      <c r="F438" s="53"/>
      <c r="G438" s="68"/>
      <c r="H438" s="53"/>
      <c r="I438" s="88"/>
      <c r="J438" s="68"/>
      <c r="K438" s="53"/>
      <c r="L438" s="45"/>
    </row>
    <row r="439" spans="1:12" ht="12.9" customHeight="1">
      <c r="A439" s="280"/>
      <c r="B439" s="281"/>
      <c r="C439" s="291" t="s">
        <v>3</v>
      </c>
      <c r="D439" s="291"/>
      <c r="E439" s="292"/>
      <c r="F439" s="53"/>
      <c r="G439" s="68"/>
      <c r="H439" s="53"/>
      <c r="I439" s="88"/>
      <c r="J439" s="68"/>
      <c r="K439" s="53"/>
      <c r="L439" s="45"/>
    </row>
    <row r="440" spans="1:12" ht="12.9" customHeight="1">
      <c r="A440" s="280"/>
      <c r="B440" s="281"/>
      <c r="C440" s="281"/>
      <c r="D440" s="291" t="s">
        <v>17</v>
      </c>
      <c r="E440" s="292"/>
      <c r="F440" s="53">
        <v>324</v>
      </c>
      <c r="G440" s="68">
        <v>3</v>
      </c>
      <c r="H440" s="53">
        <v>14</v>
      </c>
      <c r="I440" s="88">
        <f>SUM(F440:H440)</f>
        <v>341</v>
      </c>
      <c r="J440" s="68">
        <v>0</v>
      </c>
      <c r="K440" s="53">
        <v>0</v>
      </c>
      <c r="L440" s="84">
        <f>SUM(I440:K440)</f>
        <v>341</v>
      </c>
    </row>
    <row r="441" spans="1:12" ht="12.9" customHeight="1">
      <c r="A441" s="280"/>
      <c r="B441" s="281"/>
      <c r="C441" s="281"/>
      <c r="D441" s="291" t="s">
        <v>18</v>
      </c>
      <c r="E441" s="292"/>
      <c r="F441" s="53">
        <v>434</v>
      </c>
      <c r="G441" s="68">
        <v>1</v>
      </c>
      <c r="H441" s="53">
        <v>57</v>
      </c>
      <c r="I441" s="88">
        <f>SUM(F441:H441)</f>
        <v>492</v>
      </c>
      <c r="J441" s="68">
        <v>0</v>
      </c>
      <c r="K441" s="53">
        <v>0</v>
      </c>
      <c r="L441" s="84">
        <f>SUM(I441:K441)</f>
        <v>492</v>
      </c>
    </row>
    <row r="442" spans="1:12" s="194" customFormat="1" ht="12.9" customHeight="1">
      <c r="A442" s="246"/>
      <c r="B442" s="249"/>
      <c r="C442" s="308" t="s">
        <v>70</v>
      </c>
      <c r="D442" s="308"/>
      <c r="E442" s="309"/>
      <c r="F442" s="234">
        <f t="shared" ref="F442:L442" si="88">SUM(F440:F441)</f>
        <v>758</v>
      </c>
      <c r="G442" s="235">
        <f t="shared" si="88"/>
        <v>4</v>
      </c>
      <c r="H442" s="234">
        <f t="shared" si="88"/>
        <v>71</v>
      </c>
      <c r="I442" s="236">
        <f t="shared" si="88"/>
        <v>833</v>
      </c>
      <c r="J442" s="235">
        <f t="shared" si="88"/>
        <v>0</v>
      </c>
      <c r="K442" s="234">
        <f t="shared" si="88"/>
        <v>0</v>
      </c>
      <c r="L442" s="237">
        <f t="shared" si="88"/>
        <v>833</v>
      </c>
    </row>
    <row r="443" spans="1:12" ht="12.9" customHeight="1">
      <c r="A443" s="280"/>
      <c r="B443" s="281"/>
      <c r="C443" s="281"/>
      <c r="D443" s="281"/>
      <c r="E443" s="282"/>
      <c r="F443" s="53"/>
      <c r="G443" s="68"/>
      <c r="H443" s="53"/>
      <c r="I443" s="88"/>
      <c r="J443" s="68"/>
      <c r="K443" s="53"/>
      <c r="L443" s="45"/>
    </row>
    <row r="444" spans="1:12" ht="12.9" customHeight="1">
      <c r="A444" s="280"/>
      <c r="B444" s="281"/>
      <c r="C444" s="291" t="s">
        <v>4</v>
      </c>
      <c r="D444" s="291"/>
      <c r="E444" s="292"/>
      <c r="F444" s="53"/>
      <c r="G444" s="68"/>
      <c r="H444" s="53"/>
      <c r="I444" s="88"/>
      <c r="J444" s="68"/>
      <c r="K444" s="53"/>
      <c r="L444" s="45"/>
    </row>
    <row r="445" spans="1:12" ht="12.9" customHeight="1">
      <c r="A445" s="280"/>
      <c r="B445" s="281"/>
      <c r="C445" s="281"/>
      <c r="D445" s="291" t="s">
        <v>17</v>
      </c>
      <c r="E445" s="292"/>
      <c r="F445" s="53">
        <v>70</v>
      </c>
      <c r="G445" s="68">
        <v>0</v>
      </c>
      <c r="H445" s="53">
        <v>0</v>
      </c>
      <c r="I445" s="88">
        <f>SUM(F445:H445)</f>
        <v>70</v>
      </c>
      <c r="J445" s="68">
        <v>0</v>
      </c>
      <c r="K445" s="53">
        <v>0</v>
      </c>
      <c r="L445" s="84">
        <f>SUM(I445:K445)</f>
        <v>70</v>
      </c>
    </row>
    <row r="446" spans="1:12" ht="12.9" customHeight="1">
      <c r="A446" s="280"/>
      <c r="B446" s="281"/>
      <c r="C446" s="281"/>
      <c r="D446" s="291" t="s">
        <v>18</v>
      </c>
      <c r="E446" s="292"/>
      <c r="F446" s="53">
        <v>67</v>
      </c>
      <c r="G446" s="68">
        <v>0</v>
      </c>
      <c r="H446" s="53">
        <v>0</v>
      </c>
      <c r="I446" s="88">
        <f>SUM(F446:H446)</f>
        <v>67</v>
      </c>
      <c r="J446" s="68">
        <v>0</v>
      </c>
      <c r="K446" s="53">
        <v>1</v>
      </c>
      <c r="L446" s="84">
        <f>SUM(I446:K446)</f>
        <v>68</v>
      </c>
    </row>
    <row r="447" spans="1:12" s="194" customFormat="1" ht="12.9" customHeight="1">
      <c r="A447" s="246"/>
      <c r="B447" s="249"/>
      <c r="C447" s="308" t="s">
        <v>71</v>
      </c>
      <c r="D447" s="308"/>
      <c r="E447" s="309"/>
      <c r="F447" s="234">
        <f t="shared" ref="F447:L447" si="89">SUM(F445:F446)</f>
        <v>137</v>
      </c>
      <c r="G447" s="235">
        <f t="shared" si="89"/>
        <v>0</v>
      </c>
      <c r="H447" s="234">
        <f t="shared" si="89"/>
        <v>0</v>
      </c>
      <c r="I447" s="236">
        <f t="shared" si="89"/>
        <v>137</v>
      </c>
      <c r="J447" s="235">
        <f t="shared" si="89"/>
        <v>0</v>
      </c>
      <c r="K447" s="234">
        <f t="shared" si="89"/>
        <v>1</v>
      </c>
      <c r="L447" s="237">
        <f t="shared" si="89"/>
        <v>138</v>
      </c>
    </row>
    <row r="448" spans="1:12" ht="12.9" customHeight="1">
      <c r="A448" s="280"/>
      <c r="B448" s="281"/>
      <c r="C448" s="281"/>
      <c r="D448" s="281"/>
      <c r="E448" s="282"/>
      <c r="F448" s="53"/>
      <c r="G448" s="68"/>
      <c r="H448" s="53"/>
      <c r="I448" s="88"/>
      <c r="J448" s="68"/>
      <c r="K448" s="53"/>
      <c r="L448" s="45"/>
    </row>
    <row r="449" spans="1:12" s="194" customFormat="1" ht="12" customHeight="1">
      <c r="A449" s="257"/>
      <c r="B449" s="339" t="s">
        <v>139</v>
      </c>
      <c r="C449" s="339"/>
      <c r="D449" s="339"/>
      <c r="E449" s="340"/>
      <c r="F449" s="262">
        <f t="shared" ref="F449:L449" si="90">F442+F447</f>
        <v>895</v>
      </c>
      <c r="G449" s="259">
        <f t="shared" si="90"/>
        <v>4</v>
      </c>
      <c r="H449" s="258">
        <f t="shared" si="90"/>
        <v>71</v>
      </c>
      <c r="I449" s="260">
        <f t="shared" si="90"/>
        <v>970</v>
      </c>
      <c r="J449" s="259">
        <f t="shared" si="90"/>
        <v>0</v>
      </c>
      <c r="K449" s="258">
        <f t="shared" si="90"/>
        <v>1</v>
      </c>
      <c r="L449" s="261">
        <f t="shared" si="90"/>
        <v>971</v>
      </c>
    </row>
    <row r="450" spans="1:12" ht="12.9" customHeight="1">
      <c r="A450" s="280"/>
      <c r="B450" s="281"/>
      <c r="C450" s="281"/>
      <c r="D450" s="281"/>
      <c r="E450" s="282"/>
      <c r="F450" s="53"/>
      <c r="G450" s="68"/>
      <c r="H450" s="53"/>
      <c r="I450" s="88"/>
      <c r="J450" s="68"/>
      <c r="K450" s="53"/>
      <c r="L450" s="45"/>
    </row>
    <row r="451" spans="1:12" ht="12.9" hidden="1" customHeight="1">
      <c r="A451" s="164"/>
      <c r="B451" s="165"/>
      <c r="C451" s="165"/>
      <c r="D451" s="165"/>
      <c r="E451" s="166"/>
      <c r="F451" s="53"/>
      <c r="G451" s="68"/>
      <c r="H451" s="53"/>
      <c r="I451" s="88"/>
      <c r="J451" s="68"/>
      <c r="K451" s="53"/>
      <c r="L451" s="45"/>
    </row>
    <row r="452" spans="1:12" ht="12.9" customHeight="1">
      <c r="A452" s="295" t="s">
        <v>187</v>
      </c>
      <c r="B452" s="296"/>
      <c r="C452" s="296"/>
      <c r="D452" s="296"/>
      <c r="E452" s="297"/>
      <c r="F452" s="53"/>
      <c r="G452" s="68"/>
      <c r="H452" s="53"/>
      <c r="I452" s="88"/>
      <c r="J452" s="68"/>
      <c r="K452" s="53"/>
      <c r="L452" s="45"/>
    </row>
    <row r="453" spans="1:12" ht="12.9" customHeight="1">
      <c r="A453" s="9"/>
      <c r="B453" s="12"/>
      <c r="C453" s="12"/>
      <c r="D453" s="12"/>
      <c r="E453" s="10"/>
      <c r="F453" s="53"/>
      <c r="G453" s="68"/>
      <c r="H453" s="53"/>
      <c r="I453" s="88"/>
      <c r="J453" s="68"/>
      <c r="K453" s="53"/>
      <c r="L453" s="45"/>
    </row>
    <row r="454" spans="1:12" ht="12.9" customHeight="1">
      <c r="A454" s="9"/>
      <c r="B454" s="296" t="s">
        <v>9</v>
      </c>
      <c r="C454" s="296"/>
      <c r="D454" s="296"/>
      <c r="E454" s="297"/>
      <c r="F454" s="53"/>
      <c r="G454" s="68"/>
      <c r="H454" s="53"/>
      <c r="I454" s="88"/>
      <c r="J454" s="68"/>
      <c r="K454" s="53"/>
      <c r="L454" s="45"/>
    </row>
    <row r="455" spans="1:12" ht="12.9" customHeight="1">
      <c r="A455" s="280"/>
      <c r="B455" s="281"/>
      <c r="C455" s="291" t="s">
        <v>3</v>
      </c>
      <c r="D455" s="291"/>
      <c r="E455" s="292"/>
      <c r="F455" s="53"/>
      <c r="G455" s="68"/>
      <c r="H455" s="53"/>
      <c r="I455" s="88" t="s">
        <v>1</v>
      </c>
      <c r="J455" s="68"/>
      <c r="K455" s="53"/>
      <c r="L455" s="45" t="s">
        <v>1</v>
      </c>
    </row>
    <row r="456" spans="1:12" ht="12.9" customHeight="1">
      <c r="A456" s="280"/>
      <c r="B456" s="281"/>
      <c r="C456" s="281"/>
      <c r="D456" s="291" t="s">
        <v>17</v>
      </c>
      <c r="E456" s="292"/>
      <c r="F456" s="53">
        <v>1476</v>
      </c>
      <c r="G456" s="68">
        <v>40</v>
      </c>
      <c r="H456" s="53">
        <v>68</v>
      </c>
      <c r="I456" s="88">
        <f>SUM(F456:H456)</f>
        <v>1584</v>
      </c>
      <c r="J456" s="68">
        <v>0</v>
      </c>
      <c r="K456" s="53">
        <v>1</v>
      </c>
      <c r="L456" s="84">
        <f>SUM(I456:K456)</f>
        <v>1585</v>
      </c>
    </row>
    <row r="457" spans="1:12" ht="12.9" customHeight="1">
      <c r="A457" s="280"/>
      <c r="B457" s="281"/>
      <c r="C457" s="281"/>
      <c r="D457" s="291" t="s">
        <v>18</v>
      </c>
      <c r="E457" s="292"/>
      <c r="F457" s="53">
        <v>1503</v>
      </c>
      <c r="G457" s="68">
        <v>62</v>
      </c>
      <c r="H457" s="53">
        <v>247</v>
      </c>
      <c r="I457" s="88">
        <f>SUM(F457:H457)</f>
        <v>1812</v>
      </c>
      <c r="J457" s="68">
        <v>0</v>
      </c>
      <c r="K457" s="53">
        <v>0</v>
      </c>
      <c r="L457" s="84">
        <f>SUM(I457:K457)</f>
        <v>1812</v>
      </c>
    </row>
    <row r="458" spans="1:12" s="194" customFormat="1" ht="12.9" customHeight="1">
      <c r="A458" s="246"/>
      <c r="B458" s="249"/>
      <c r="C458" s="308" t="s">
        <v>96</v>
      </c>
      <c r="D458" s="308"/>
      <c r="E458" s="309"/>
      <c r="F458" s="234">
        <f>SUM(F456:F457)</f>
        <v>2979</v>
      </c>
      <c r="G458" s="235">
        <f t="shared" ref="G458:L458" si="91">SUM(G456:G457)</f>
        <v>102</v>
      </c>
      <c r="H458" s="234">
        <f t="shared" si="91"/>
        <v>315</v>
      </c>
      <c r="I458" s="236">
        <f t="shared" si="91"/>
        <v>3396</v>
      </c>
      <c r="J458" s="235">
        <f t="shared" si="91"/>
        <v>0</v>
      </c>
      <c r="K458" s="234">
        <f t="shared" si="91"/>
        <v>1</v>
      </c>
      <c r="L458" s="237">
        <f t="shared" si="91"/>
        <v>3397</v>
      </c>
    </row>
    <row r="459" spans="1:12" ht="12.9" customHeight="1">
      <c r="A459" s="280"/>
      <c r="B459" s="281"/>
      <c r="C459" s="281"/>
      <c r="D459" s="281"/>
      <c r="E459" s="282"/>
      <c r="F459" s="53"/>
      <c r="G459" s="68"/>
      <c r="H459" s="53"/>
      <c r="I459" s="88"/>
      <c r="J459" s="68"/>
      <c r="K459" s="53"/>
      <c r="L459" s="96"/>
    </row>
    <row r="460" spans="1:12" ht="12.9" customHeight="1">
      <c r="A460" s="280"/>
      <c r="B460" s="281"/>
      <c r="C460" s="291" t="s">
        <v>4</v>
      </c>
      <c r="D460" s="291"/>
      <c r="E460" s="292"/>
      <c r="F460" s="185"/>
      <c r="G460" s="186"/>
      <c r="H460" s="185"/>
      <c r="I460" s="187"/>
      <c r="J460" s="186"/>
      <c r="K460" s="185"/>
      <c r="L460" s="188"/>
    </row>
    <row r="461" spans="1:12" ht="12.9" customHeight="1">
      <c r="A461" s="280"/>
      <c r="B461" s="281"/>
      <c r="C461" s="281"/>
      <c r="D461" s="291" t="s">
        <v>17</v>
      </c>
      <c r="E461" s="292"/>
      <c r="F461" s="202">
        <f>305+5/2</f>
        <v>307.5</v>
      </c>
      <c r="G461" s="203">
        <v>0</v>
      </c>
      <c r="H461" s="202">
        <f>17+2/2</f>
        <v>18</v>
      </c>
      <c r="I461" s="204">
        <f>SUM(F461:H461)</f>
        <v>325.5</v>
      </c>
      <c r="J461" s="203">
        <v>0</v>
      </c>
      <c r="K461" s="202">
        <v>0</v>
      </c>
      <c r="L461" s="205">
        <f>SUM(I461:K461)</f>
        <v>325.5</v>
      </c>
    </row>
    <row r="462" spans="1:12" ht="12.9" customHeight="1">
      <c r="A462" s="280"/>
      <c r="B462" s="281"/>
      <c r="C462" s="281"/>
      <c r="D462" s="291" t="s">
        <v>18</v>
      </c>
      <c r="E462" s="292"/>
      <c r="F462" s="202">
        <f>274+15/2</f>
        <v>281.5</v>
      </c>
      <c r="G462" s="203">
        <v>1</v>
      </c>
      <c r="H462" s="202">
        <f>23+12/2</f>
        <v>29</v>
      </c>
      <c r="I462" s="204">
        <f>SUM(F462:H462)</f>
        <v>311.5</v>
      </c>
      <c r="J462" s="203">
        <v>0</v>
      </c>
      <c r="K462" s="202">
        <f>2+2/2</f>
        <v>3</v>
      </c>
      <c r="L462" s="205">
        <f>SUM(I462:K462)</f>
        <v>314.5</v>
      </c>
    </row>
    <row r="463" spans="1:12" s="194" customFormat="1" ht="12.9" customHeight="1">
      <c r="A463" s="246"/>
      <c r="B463" s="249"/>
      <c r="C463" s="308" t="s">
        <v>148</v>
      </c>
      <c r="D463" s="308"/>
      <c r="E463" s="309"/>
      <c r="F463" s="263">
        <f t="shared" ref="F463:L463" si="92">SUM(F461:F462)</f>
        <v>589</v>
      </c>
      <c r="G463" s="264">
        <f t="shared" si="92"/>
        <v>1</v>
      </c>
      <c r="H463" s="263">
        <f t="shared" si="92"/>
        <v>47</v>
      </c>
      <c r="I463" s="265">
        <f t="shared" si="92"/>
        <v>637</v>
      </c>
      <c r="J463" s="264">
        <f t="shared" si="92"/>
        <v>0</v>
      </c>
      <c r="K463" s="263">
        <f t="shared" si="92"/>
        <v>3</v>
      </c>
      <c r="L463" s="266">
        <f t="shared" si="92"/>
        <v>640</v>
      </c>
    </row>
    <row r="464" spans="1:12" ht="12.9" customHeight="1">
      <c r="A464" s="280"/>
      <c r="B464" s="281"/>
      <c r="C464" s="281"/>
      <c r="D464" s="281"/>
      <c r="E464" s="282"/>
      <c r="F464" s="202"/>
      <c r="G464" s="205"/>
      <c r="H464" s="206"/>
      <c r="I464" s="204"/>
      <c r="J464" s="205"/>
      <c r="K464" s="206"/>
      <c r="L464" s="205"/>
    </row>
    <row r="465" spans="1:12" s="194" customFormat="1" ht="13.8" customHeight="1">
      <c r="A465" s="246"/>
      <c r="B465" s="349" t="s">
        <v>97</v>
      </c>
      <c r="C465" s="349"/>
      <c r="D465" s="349"/>
      <c r="E465" s="350"/>
      <c r="F465" s="267">
        <f>F458+F463</f>
        <v>3568</v>
      </c>
      <c r="G465" s="268">
        <f t="shared" ref="G465:L465" si="93">G458+G463</f>
        <v>103</v>
      </c>
      <c r="H465" s="267">
        <f t="shared" si="93"/>
        <v>362</v>
      </c>
      <c r="I465" s="269">
        <f t="shared" si="93"/>
        <v>4033</v>
      </c>
      <c r="J465" s="268">
        <f t="shared" si="93"/>
        <v>0</v>
      </c>
      <c r="K465" s="267">
        <f t="shared" si="93"/>
        <v>4</v>
      </c>
      <c r="L465" s="270">
        <f t="shared" si="93"/>
        <v>4037</v>
      </c>
    </row>
    <row r="466" spans="1:12" s="11" customFormat="1" ht="12.9" customHeight="1">
      <c r="A466" s="280"/>
      <c r="B466" s="281"/>
      <c r="C466" s="281"/>
      <c r="D466" s="281"/>
      <c r="E466" s="282"/>
      <c r="F466" s="53"/>
      <c r="G466" s="68"/>
      <c r="H466" s="53"/>
      <c r="I466" s="88"/>
      <c r="J466" s="68"/>
      <c r="K466" s="53"/>
      <c r="L466" s="45"/>
    </row>
    <row r="467" spans="1:12" ht="12.9" customHeight="1">
      <c r="A467" s="9"/>
      <c r="B467" s="296" t="s">
        <v>10</v>
      </c>
      <c r="C467" s="296"/>
      <c r="D467" s="296"/>
      <c r="E467" s="297"/>
      <c r="F467" s="53"/>
      <c r="G467" s="68"/>
      <c r="H467" s="53"/>
      <c r="I467" s="88"/>
      <c r="J467" s="68"/>
      <c r="K467" s="53"/>
      <c r="L467" s="45"/>
    </row>
    <row r="468" spans="1:12" ht="12.9" customHeight="1">
      <c r="A468" s="280"/>
      <c r="B468" s="281"/>
      <c r="C468" s="291" t="s">
        <v>3</v>
      </c>
      <c r="D468" s="291"/>
      <c r="E468" s="292"/>
      <c r="F468" s="53"/>
      <c r="G468" s="68"/>
      <c r="H468" s="53"/>
      <c r="I468" s="88"/>
      <c r="J468" s="68"/>
      <c r="K468" s="53"/>
      <c r="L468" s="96"/>
    </row>
    <row r="469" spans="1:12" ht="12.9" customHeight="1">
      <c r="A469" s="280"/>
      <c r="B469" s="281"/>
      <c r="C469" s="281"/>
      <c r="D469" s="291" t="s">
        <v>17</v>
      </c>
      <c r="E469" s="292"/>
      <c r="F469" s="53">
        <v>502</v>
      </c>
      <c r="G469" s="68">
        <v>2</v>
      </c>
      <c r="H469" s="53">
        <v>35</v>
      </c>
      <c r="I469" s="88">
        <f>SUM(F469:H469)</f>
        <v>539</v>
      </c>
      <c r="J469" s="68">
        <v>0</v>
      </c>
      <c r="K469" s="53">
        <v>0</v>
      </c>
      <c r="L469" s="84">
        <f>SUM(I469:K469)</f>
        <v>539</v>
      </c>
    </row>
    <row r="470" spans="1:12" ht="12.9" customHeight="1">
      <c r="A470" s="280"/>
      <c r="B470" s="281"/>
      <c r="C470" s="281"/>
      <c r="D470" s="291" t="s">
        <v>18</v>
      </c>
      <c r="E470" s="292"/>
      <c r="F470" s="53">
        <v>322</v>
      </c>
      <c r="G470" s="68">
        <v>4</v>
      </c>
      <c r="H470" s="53">
        <v>56</v>
      </c>
      <c r="I470" s="88">
        <f>SUM(F470:H470)</f>
        <v>382</v>
      </c>
      <c r="J470" s="68">
        <v>0</v>
      </c>
      <c r="K470" s="53">
        <v>0</v>
      </c>
      <c r="L470" s="84">
        <f>SUM(I470:K470)</f>
        <v>382</v>
      </c>
    </row>
    <row r="471" spans="1:12" s="194" customFormat="1" ht="12.9" customHeight="1">
      <c r="A471" s="246"/>
      <c r="B471" s="249"/>
      <c r="C471" s="308" t="s">
        <v>69</v>
      </c>
      <c r="D471" s="308"/>
      <c r="E471" s="309"/>
      <c r="F471" s="234">
        <f t="shared" ref="F471:L471" si="94">SUM(F469:F470)</f>
        <v>824</v>
      </c>
      <c r="G471" s="235">
        <f t="shared" si="94"/>
        <v>6</v>
      </c>
      <c r="H471" s="234">
        <f t="shared" si="94"/>
        <v>91</v>
      </c>
      <c r="I471" s="236">
        <f t="shared" si="94"/>
        <v>921</v>
      </c>
      <c r="J471" s="235">
        <f t="shared" si="94"/>
        <v>0</v>
      </c>
      <c r="K471" s="234">
        <f t="shared" si="94"/>
        <v>0</v>
      </c>
      <c r="L471" s="237">
        <f t="shared" si="94"/>
        <v>921</v>
      </c>
    </row>
    <row r="472" spans="1:12" ht="12.9" customHeight="1">
      <c r="A472" s="280"/>
      <c r="B472" s="281"/>
      <c r="C472" s="281"/>
      <c r="D472" s="281"/>
      <c r="E472" s="282"/>
      <c r="F472" s="53"/>
      <c r="G472" s="68"/>
      <c r="H472" s="53"/>
      <c r="I472" s="88"/>
      <c r="J472" s="68"/>
      <c r="K472" s="53"/>
      <c r="L472" s="45"/>
    </row>
    <row r="473" spans="1:12" ht="12.9" customHeight="1">
      <c r="A473" s="280"/>
      <c r="B473" s="281"/>
      <c r="C473" s="291" t="s">
        <v>4</v>
      </c>
      <c r="D473" s="291"/>
      <c r="E473" s="292"/>
      <c r="F473" s="53"/>
      <c r="G473" s="68"/>
      <c r="H473" s="53"/>
      <c r="I473" s="88"/>
      <c r="J473" s="68"/>
      <c r="K473" s="53"/>
      <c r="L473" s="45"/>
    </row>
    <row r="474" spans="1:12" ht="12.9" customHeight="1">
      <c r="A474" s="280"/>
      <c r="B474" s="281"/>
      <c r="C474" s="281"/>
      <c r="D474" s="291" t="s">
        <v>17</v>
      </c>
      <c r="E474" s="292"/>
      <c r="F474" s="53">
        <v>57</v>
      </c>
      <c r="G474" s="68">
        <v>0</v>
      </c>
      <c r="H474" s="53">
        <v>33</v>
      </c>
      <c r="I474" s="88">
        <f>SUM(F474:H474)</f>
        <v>90</v>
      </c>
      <c r="J474" s="68">
        <v>0</v>
      </c>
      <c r="K474" s="53">
        <v>0</v>
      </c>
      <c r="L474" s="84">
        <f>SUM(I474:K474)</f>
        <v>90</v>
      </c>
    </row>
    <row r="475" spans="1:12" ht="12.9" customHeight="1">
      <c r="A475" s="280"/>
      <c r="B475" s="281"/>
      <c r="C475" s="281"/>
      <c r="D475" s="291" t="s">
        <v>18</v>
      </c>
      <c r="E475" s="292"/>
      <c r="F475" s="53">
        <v>35</v>
      </c>
      <c r="G475" s="68">
        <v>0</v>
      </c>
      <c r="H475" s="53">
        <v>21</v>
      </c>
      <c r="I475" s="88">
        <f>SUM(F475:H475)</f>
        <v>56</v>
      </c>
      <c r="J475" s="68">
        <v>0</v>
      </c>
      <c r="K475" s="53">
        <v>0</v>
      </c>
      <c r="L475" s="84">
        <f>SUM(I475:K475)</f>
        <v>56</v>
      </c>
    </row>
    <row r="476" spans="1:12" s="194" customFormat="1" ht="12.9" customHeight="1">
      <c r="A476" s="246"/>
      <c r="B476" s="249"/>
      <c r="C476" s="308" t="s">
        <v>68</v>
      </c>
      <c r="D476" s="308"/>
      <c r="E476" s="309"/>
      <c r="F476" s="234">
        <f t="shared" ref="F476:L476" si="95">SUM(F474:F475)</f>
        <v>92</v>
      </c>
      <c r="G476" s="235">
        <f t="shared" si="95"/>
        <v>0</v>
      </c>
      <c r="H476" s="234">
        <f t="shared" si="95"/>
        <v>54</v>
      </c>
      <c r="I476" s="236">
        <f t="shared" si="95"/>
        <v>146</v>
      </c>
      <c r="J476" s="235">
        <f t="shared" si="95"/>
        <v>0</v>
      </c>
      <c r="K476" s="234">
        <f t="shared" si="95"/>
        <v>0</v>
      </c>
      <c r="L476" s="237">
        <f t="shared" si="95"/>
        <v>146</v>
      </c>
    </row>
    <row r="477" spans="1:12" ht="12.9" customHeight="1">
      <c r="A477" s="280"/>
      <c r="B477" s="281"/>
      <c r="C477" s="281"/>
      <c r="D477" s="281"/>
      <c r="E477" s="282"/>
      <c r="F477" s="53"/>
      <c r="G477" s="68"/>
      <c r="H477" s="53"/>
      <c r="I477" s="88"/>
      <c r="J477" s="68"/>
      <c r="K477" s="53"/>
      <c r="L477" s="45"/>
    </row>
    <row r="478" spans="1:12" s="194" customFormat="1" ht="12.9" customHeight="1">
      <c r="A478" s="246"/>
      <c r="B478" s="349" t="s">
        <v>48</v>
      </c>
      <c r="C478" s="349"/>
      <c r="D478" s="349"/>
      <c r="E478" s="350"/>
      <c r="F478" s="252">
        <f t="shared" ref="F478:L478" si="96">F471+F476</f>
        <v>916</v>
      </c>
      <c r="G478" s="253">
        <f t="shared" si="96"/>
        <v>6</v>
      </c>
      <c r="H478" s="254">
        <f t="shared" si="96"/>
        <v>145</v>
      </c>
      <c r="I478" s="255">
        <f t="shared" si="96"/>
        <v>1067</v>
      </c>
      <c r="J478" s="253">
        <f t="shared" si="96"/>
        <v>0</v>
      </c>
      <c r="K478" s="254">
        <f t="shared" si="96"/>
        <v>0</v>
      </c>
      <c r="L478" s="256">
        <f t="shared" si="96"/>
        <v>1067</v>
      </c>
    </row>
    <row r="479" spans="1:12" ht="12.9" customHeight="1">
      <c r="A479" s="280"/>
      <c r="B479" s="281"/>
      <c r="C479" s="281"/>
      <c r="D479" s="281"/>
      <c r="E479" s="282"/>
      <c r="F479" s="53"/>
      <c r="G479" s="68"/>
      <c r="H479" s="53"/>
      <c r="I479" s="88"/>
      <c r="J479" s="68"/>
      <c r="K479" s="53"/>
      <c r="L479" s="45"/>
    </row>
    <row r="480" spans="1:12" ht="12.9" customHeight="1">
      <c r="A480" s="9"/>
      <c r="B480" s="296" t="s">
        <v>11</v>
      </c>
      <c r="C480" s="296"/>
      <c r="D480" s="296"/>
      <c r="E480" s="297"/>
      <c r="F480" s="53"/>
      <c r="G480" s="68"/>
      <c r="H480" s="53"/>
      <c r="I480" s="88"/>
      <c r="J480" s="68"/>
      <c r="K480" s="53"/>
      <c r="L480" s="45"/>
    </row>
    <row r="481" spans="1:12" ht="12.9" customHeight="1">
      <c r="A481" s="280"/>
      <c r="B481" s="281"/>
      <c r="C481" s="291" t="s">
        <v>3</v>
      </c>
      <c r="D481" s="291"/>
      <c r="E481" s="292"/>
      <c r="F481" s="53"/>
      <c r="G481" s="68"/>
      <c r="H481" s="53"/>
      <c r="I481" s="88"/>
      <c r="J481" s="68"/>
      <c r="K481" s="53"/>
      <c r="L481" s="45"/>
    </row>
    <row r="482" spans="1:12" ht="12.9" customHeight="1">
      <c r="A482" s="280"/>
      <c r="B482" s="281"/>
      <c r="C482" s="281"/>
      <c r="D482" s="291" t="s">
        <v>17</v>
      </c>
      <c r="E482" s="292"/>
      <c r="F482" s="53">
        <v>299</v>
      </c>
      <c r="G482" s="68">
        <v>20</v>
      </c>
      <c r="H482" s="53">
        <v>17</v>
      </c>
      <c r="I482" s="88">
        <f>SUM(F482:H482)</f>
        <v>336</v>
      </c>
      <c r="J482" s="68">
        <v>0</v>
      </c>
      <c r="K482" s="53">
        <v>1</v>
      </c>
      <c r="L482" s="84">
        <f>SUM(I482:K482)</f>
        <v>337</v>
      </c>
    </row>
    <row r="483" spans="1:12" ht="12.9" customHeight="1">
      <c r="A483" s="280"/>
      <c r="B483" s="281"/>
      <c r="C483" s="281"/>
      <c r="D483" s="291" t="s">
        <v>18</v>
      </c>
      <c r="E483" s="292"/>
      <c r="F483" s="53">
        <v>666</v>
      </c>
      <c r="G483" s="68">
        <v>67</v>
      </c>
      <c r="H483" s="53">
        <v>53</v>
      </c>
      <c r="I483" s="88">
        <f>SUM(F483:H483)</f>
        <v>786</v>
      </c>
      <c r="J483" s="68">
        <v>0</v>
      </c>
      <c r="K483" s="53">
        <v>2</v>
      </c>
      <c r="L483" s="84">
        <f>SUM(I483:K483)</f>
        <v>788</v>
      </c>
    </row>
    <row r="484" spans="1:12" s="194" customFormat="1" ht="12.9" customHeight="1">
      <c r="A484" s="246"/>
      <c r="B484" s="249"/>
      <c r="C484" s="308" t="s">
        <v>67</v>
      </c>
      <c r="D484" s="308"/>
      <c r="E484" s="309"/>
      <c r="F484" s="234">
        <f t="shared" ref="F484:L484" si="97">SUM(F482:F483)</f>
        <v>965</v>
      </c>
      <c r="G484" s="235">
        <f t="shared" si="97"/>
        <v>87</v>
      </c>
      <c r="H484" s="234">
        <f t="shared" si="97"/>
        <v>70</v>
      </c>
      <c r="I484" s="236">
        <f t="shared" si="97"/>
        <v>1122</v>
      </c>
      <c r="J484" s="235">
        <f t="shared" si="97"/>
        <v>0</v>
      </c>
      <c r="K484" s="234">
        <f t="shared" si="97"/>
        <v>3</v>
      </c>
      <c r="L484" s="237">
        <f t="shared" si="97"/>
        <v>1125</v>
      </c>
    </row>
    <row r="485" spans="1:12" ht="12.9" customHeight="1">
      <c r="A485" s="280"/>
      <c r="B485" s="281"/>
      <c r="C485" s="281"/>
      <c r="D485" s="281"/>
      <c r="E485" s="282"/>
      <c r="F485" s="53"/>
      <c r="G485" s="68"/>
      <c r="H485" s="53"/>
      <c r="I485" s="88"/>
      <c r="J485" s="68"/>
      <c r="K485" s="53"/>
      <c r="L485" s="96"/>
    </row>
    <row r="486" spans="1:12" ht="12.9" customHeight="1">
      <c r="A486" s="280"/>
      <c r="B486" s="281"/>
      <c r="C486" s="291" t="s">
        <v>4</v>
      </c>
      <c r="D486" s="291"/>
      <c r="E486" s="292"/>
      <c r="F486" s="53"/>
      <c r="G486" s="68"/>
      <c r="H486" s="53"/>
      <c r="I486" s="88"/>
      <c r="J486" s="68"/>
      <c r="K486" s="53"/>
      <c r="L486" s="96"/>
    </row>
    <row r="487" spans="1:12" ht="12.9" customHeight="1">
      <c r="A487" s="280"/>
      <c r="B487" s="281"/>
      <c r="C487" s="281"/>
      <c r="D487" s="291" t="s">
        <v>17</v>
      </c>
      <c r="E487" s="292"/>
      <c r="F487" s="52">
        <f>64+5/2</f>
        <v>66.5</v>
      </c>
      <c r="G487" s="207">
        <v>17</v>
      </c>
      <c r="H487" s="52">
        <f>81+2/2</f>
        <v>82</v>
      </c>
      <c r="I487" s="52">
        <f>SUM(F487:H487)</f>
        <v>165.5</v>
      </c>
      <c r="J487" s="207">
        <v>0</v>
      </c>
      <c r="K487" s="52">
        <v>3</v>
      </c>
      <c r="L487" s="207">
        <f>SUM(I487:K487)</f>
        <v>168.5</v>
      </c>
    </row>
    <row r="488" spans="1:12" ht="12.9" customHeight="1">
      <c r="A488" s="280"/>
      <c r="B488" s="281"/>
      <c r="C488" s="281"/>
      <c r="D488" s="291" t="s">
        <v>18</v>
      </c>
      <c r="E488" s="292"/>
      <c r="F488" s="52">
        <f>133+15/2</f>
        <v>140.5</v>
      </c>
      <c r="G488" s="207">
        <v>44</v>
      </c>
      <c r="H488" s="52">
        <f>170+12/2</f>
        <v>176</v>
      </c>
      <c r="I488" s="52">
        <f>SUM(F488:H488)</f>
        <v>360.5</v>
      </c>
      <c r="J488" s="207">
        <v>0</v>
      </c>
      <c r="K488" s="52">
        <f>8+2/2</f>
        <v>9</v>
      </c>
      <c r="L488" s="207">
        <f>SUM(I488:K488)</f>
        <v>369.5</v>
      </c>
    </row>
    <row r="489" spans="1:12" s="194" customFormat="1" ht="12.9" customHeight="1">
      <c r="A489" s="246"/>
      <c r="B489" s="249"/>
      <c r="C489" s="308" t="s">
        <v>149</v>
      </c>
      <c r="D489" s="308"/>
      <c r="E489" s="309"/>
      <c r="F489" s="238">
        <f t="shared" ref="F489:L489" si="98">SUM(F487:F488)</f>
        <v>207</v>
      </c>
      <c r="G489" s="239">
        <f t="shared" si="98"/>
        <v>61</v>
      </c>
      <c r="H489" s="240">
        <f t="shared" si="98"/>
        <v>258</v>
      </c>
      <c r="I489" s="238">
        <f t="shared" si="98"/>
        <v>526</v>
      </c>
      <c r="J489" s="239">
        <f t="shared" si="98"/>
        <v>0</v>
      </c>
      <c r="K489" s="240">
        <f t="shared" si="98"/>
        <v>12</v>
      </c>
      <c r="L489" s="239">
        <f t="shared" si="98"/>
        <v>538</v>
      </c>
    </row>
    <row r="490" spans="1:12" ht="12.9" customHeight="1">
      <c r="A490" s="280"/>
      <c r="B490" s="281"/>
      <c r="C490" s="281"/>
      <c r="D490" s="281"/>
      <c r="E490" s="282"/>
      <c r="F490" s="52"/>
      <c r="G490" s="207"/>
      <c r="H490" s="208"/>
      <c r="I490" s="92"/>
      <c r="J490" s="207"/>
      <c r="K490" s="208"/>
      <c r="L490" s="207"/>
    </row>
    <row r="491" spans="1:12" s="194" customFormat="1" ht="12.9" customHeight="1">
      <c r="A491" s="246"/>
      <c r="B491" s="349" t="s">
        <v>49</v>
      </c>
      <c r="C491" s="349"/>
      <c r="D491" s="349"/>
      <c r="E491" s="350"/>
      <c r="F491" s="271">
        <f t="shared" ref="F491:L491" si="99">F484+F489</f>
        <v>1172</v>
      </c>
      <c r="G491" s="272">
        <f t="shared" si="99"/>
        <v>148</v>
      </c>
      <c r="H491" s="271">
        <f t="shared" si="99"/>
        <v>328</v>
      </c>
      <c r="I491" s="273">
        <f t="shared" si="99"/>
        <v>1648</v>
      </c>
      <c r="J491" s="272">
        <f t="shared" si="99"/>
        <v>0</v>
      </c>
      <c r="K491" s="271">
        <f t="shared" si="99"/>
        <v>15</v>
      </c>
      <c r="L491" s="274">
        <f t="shared" si="99"/>
        <v>1663</v>
      </c>
    </row>
    <row r="492" spans="1:12" ht="12.9" customHeight="1">
      <c r="A492" s="280"/>
      <c r="B492" s="281"/>
      <c r="C492" s="281"/>
      <c r="D492" s="281"/>
      <c r="E492" s="282"/>
      <c r="F492" s="53"/>
      <c r="G492" s="68"/>
      <c r="H492" s="53"/>
      <c r="I492" s="88"/>
      <c r="J492" s="68"/>
      <c r="K492" s="53"/>
      <c r="L492" s="182"/>
    </row>
    <row r="493" spans="1:12" ht="12.9" customHeight="1">
      <c r="A493" s="9"/>
      <c r="B493" s="296" t="s">
        <v>121</v>
      </c>
      <c r="C493" s="296"/>
      <c r="D493" s="296"/>
      <c r="E493" s="297"/>
      <c r="F493" s="53"/>
      <c r="G493" s="68"/>
      <c r="H493" s="53"/>
      <c r="I493" s="88"/>
      <c r="J493" s="68"/>
      <c r="K493" s="53"/>
      <c r="L493" s="45"/>
    </row>
    <row r="494" spans="1:12" ht="12.9" customHeight="1">
      <c r="A494" s="280"/>
      <c r="B494" s="281"/>
      <c r="C494" s="291" t="s">
        <v>3</v>
      </c>
      <c r="D494" s="291"/>
      <c r="E494" s="292"/>
      <c r="F494" s="53"/>
      <c r="G494" s="68"/>
      <c r="H494" s="53"/>
      <c r="I494" s="88"/>
      <c r="J494" s="68"/>
      <c r="K494" s="53"/>
      <c r="L494" s="45"/>
    </row>
    <row r="495" spans="1:12" ht="12.9" customHeight="1">
      <c r="A495" s="280"/>
      <c r="B495" s="281"/>
      <c r="C495" s="281"/>
      <c r="D495" s="291" t="s">
        <v>17</v>
      </c>
      <c r="E495" s="292"/>
      <c r="F495" s="53">
        <v>1084</v>
      </c>
      <c r="G495" s="68">
        <v>0</v>
      </c>
      <c r="H495" s="53">
        <v>47</v>
      </c>
      <c r="I495" s="88">
        <f>SUM(F495:H495)</f>
        <v>1131</v>
      </c>
      <c r="J495" s="68">
        <v>0</v>
      </c>
      <c r="K495" s="53">
        <v>0</v>
      </c>
      <c r="L495" s="84">
        <f>SUM(I495:K495)</f>
        <v>1131</v>
      </c>
    </row>
    <row r="496" spans="1:12" ht="12.9" customHeight="1">
      <c r="A496" s="280"/>
      <c r="B496" s="281"/>
      <c r="C496" s="281"/>
      <c r="D496" s="291" t="s">
        <v>18</v>
      </c>
      <c r="E496" s="292"/>
      <c r="F496" s="53">
        <v>202</v>
      </c>
      <c r="G496" s="68">
        <v>0</v>
      </c>
      <c r="H496" s="53">
        <v>4</v>
      </c>
      <c r="I496" s="88">
        <f>SUM(F496:H496)</f>
        <v>206</v>
      </c>
      <c r="J496" s="68">
        <v>0</v>
      </c>
      <c r="K496" s="53">
        <v>0</v>
      </c>
      <c r="L496" s="84">
        <f>SUM(I496:K496)</f>
        <v>206</v>
      </c>
    </row>
    <row r="497" spans="1:12" s="194" customFormat="1" ht="12.9" customHeight="1">
      <c r="A497" s="246"/>
      <c r="B497" s="249"/>
      <c r="C497" s="308" t="s">
        <v>65</v>
      </c>
      <c r="D497" s="308"/>
      <c r="E497" s="309"/>
      <c r="F497" s="234">
        <f t="shared" ref="F497:L497" si="100">SUM(F495:F496)</f>
        <v>1286</v>
      </c>
      <c r="G497" s="235">
        <f t="shared" si="100"/>
        <v>0</v>
      </c>
      <c r="H497" s="234">
        <f t="shared" si="100"/>
        <v>51</v>
      </c>
      <c r="I497" s="236">
        <f t="shared" si="100"/>
        <v>1337</v>
      </c>
      <c r="J497" s="235">
        <f t="shared" si="100"/>
        <v>0</v>
      </c>
      <c r="K497" s="234">
        <f t="shared" si="100"/>
        <v>0</v>
      </c>
      <c r="L497" s="237">
        <f t="shared" si="100"/>
        <v>1337</v>
      </c>
    </row>
    <row r="498" spans="1:12" ht="12.9" customHeight="1">
      <c r="A498" s="280"/>
      <c r="B498" s="281"/>
      <c r="C498" s="281"/>
      <c r="D498" s="281"/>
      <c r="E498" s="282"/>
      <c r="F498" s="53"/>
      <c r="G498" s="68"/>
      <c r="H498" s="53"/>
      <c r="I498" s="88"/>
      <c r="J498" s="68"/>
      <c r="K498" s="53"/>
      <c r="L498" s="45"/>
    </row>
    <row r="499" spans="1:12" ht="12.9" customHeight="1">
      <c r="A499" s="280"/>
      <c r="B499" s="281"/>
      <c r="C499" s="291" t="s">
        <v>4</v>
      </c>
      <c r="D499" s="291"/>
      <c r="E499" s="292"/>
      <c r="F499" s="53"/>
      <c r="G499" s="68"/>
      <c r="H499" s="53"/>
      <c r="I499" s="88"/>
      <c r="J499" s="68"/>
      <c r="K499" s="53"/>
      <c r="L499" s="45"/>
    </row>
    <row r="500" spans="1:12" ht="12.9" customHeight="1">
      <c r="A500" s="280"/>
      <c r="B500" s="281"/>
      <c r="C500" s="281"/>
      <c r="D500" s="291" t="s">
        <v>17</v>
      </c>
      <c r="E500" s="292"/>
      <c r="F500" s="53">
        <v>208</v>
      </c>
      <c r="G500" s="68">
        <v>0</v>
      </c>
      <c r="H500" s="53">
        <v>0</v>
      </c>
      <c r="I500" s="88">
        <f>SUM(F500:H500)</f>
        <v>208</v>
      </c>
      <c r="J500" s="68">
        <v>0</v>
      </c>
      <c r="K500" s="53">
        <v>0</v>
      </c>
      <c r="L500" s="84">
        <f>SUM(I500:K500)</f>
        <v>208</v>
      </c>
    </row>
    <row r="501" spans="1:12" ht="12.9" customHeight="1">
      <c r="A501" s="280"/>
      <c r="B501" s="281"/>
      <c r="C501" s="281"/>
      <c r="D501" s="291" t="s">
        <v>18</v>
      </c>
      <c r="E501" s="292"/>
      <c r="F501" s="53">
        <v>52</v>
      </c>
      <c r="G501" s="68">
        <v>0</v>
      </c>
      <c r="H501" s="53">
        <v>0</v>
      </c>
      <c r="I501" s="88">
        <f>SUM(F501:H501)</f>
        <v>52</v>
      </c>
      <c r="J501" s="68">
        <v>0</v>
      </c>
      <c r="K501" s="53">
        <v>0</v>
      </c>
      <c r="L501" s="84">
        <f>SUM(I501:K501)</f>
        <v>52</v>
      </c>
    </row>
    <row r="502" spans="1:12" s="194" customFormat="1" ht="12.9" customHeight="1">
      <c r="A502" s="246"/>
      <c r="B502" s="249"/>
      <c r="C502" s="308" t="s">
        <v>66</v>
      </c>
      <c r="D502" s="308"/>
      <c r="E502" s="309"/>
      <c r="F502" s="234">
        <f t="shared" ref="F502:L502" si="101">SUM(F500:F501)</f>
        <v>260</v>
      </c>
      <c r="G502" s="235">
        <f t="shared" si="101"/>
        <v>0</v>
      </c>
      <c r="H502" s="234">
        <f t="shared" si="101"/>
        <v>0</v>
      </c>
      <c r="I502" s="236">
        <f t="shared" si="101"/>
        <v>260</v>
      </c>
      <c r="J502" s="235">
        <f>SUM(J500:J501)</f>
        <v>0</v>
      </c>
      <c r="K502" s="234">
        <f t="shared" si="101"/>
        <v>0</v>
      </c>
      <c r="L502" s="237">
        <f t="shared" si="101"/>
        <v>260</v>
      </c>
    </row>
    <row r="503" spans="1:12" ht="12.9" customHeight="1">
      <c r="A503" s="280"/>
      <c r="B503" s="281"/>
      <c r="C503" s="281"/>
      <c r="D503" s="281"/>
      <c r="E503" s="282"/>
      <c r="F503" s="53"/>
      <c r="G503" s="68"/>
      <c r="H503" s="53"/>
      <c r="I503" s="88"/>
      <c r="J503" s="68"/>
      <c r="K503" s="53"/>
      <c r="L503" s="45"/>
    </row>
    <row r="504" spans="1:12" s="194" customFormat="1" ht="12.9" customHeight="1">
      <c r="A504" s="257"/>
      <c r="B504" s="339" t="s">
        <v>122</v>
      </c>
      <c r="C504" s="339"/>
      <c r="D504" s="339"/>
      <c r="E504" s="340"/>
      <c r="F504" s="241">
        <f t="shared" ref="F504:L504" si="102">F497+F502</f>
        <v>1546</v>
      </c>
      <c r="G504" s="242">
        <f t="shared" si="102"/>
        <v>0</v>
      </c>
      <c r="H504" s="243">
        <f t="shared" si="102"/>
        <v>51</v>
      </c>
      <c r="I504" s="244">
        <f t="shared" si="102"/>
        <v>1597</v>
      </c>
      <c r="J504" s="242">
        <f t="shared" si="102"/>
        <v>0</v>
      </c>
      <c r="K504" s="243">
        <f t="shared" si="102"/>
        <v>0</v>
      </c>
      <c r="L504" s="245">
        <f t="shared" si="102"/>
        <v>1597</v>
      </c>
    </row>
    <row r="505" spans="1:12" ht="12.9" customHeight="1">
      <c r="A505" s="280"/>
      <c r="B505" s="281"/>
      <c r="C505" s="281"/>
      <c r="D505" s="281"/>
      <c r="E505" s="282"/>
      <c r="F505" s="53"/>
      <c r="G505" s="68"/>
      <c r="H505" s="53"/>
      <c r="I505" s="88"/>
      <c r="J505" s="68"/>
      <c r="K505" s="53"/>
      <c r="L505" s="45"/>
    </row>
    <row r="506" spans="1:12" ht="12.9" customHeight="1">
      <c r="A506" s="295" t="s">
        <v>187</v>
      </c>
      <c r="B506" s="296"/>
      <c r="C506" s="296"/>
      <c r="D506" s="296"/>
      <c r="E506" s="297"/>
      <c r="F506" s="53"/>
      <c r="G506" s="68"/>
      <c r="H506" s="53"/>
      <c r="I506" s="88"/>
      <c r="J506" s="68"/>
      <c r="K506" s="53"/>
      <c r="L506" s="45"/>
    </row>
    <row r="507" spans="1:12" ht="12.9" customHeight="1">
      <c r="A507" s="9"/>
      <c r="B507" s="12"/>
      <c r="C507" s="12"/>
      <c r="D507" s="12"/>
      <c r="E507" s="10"/>
      <c r="F507" s="53"/>
      <c r="G507" s="68"/>
      <c r="H507" s="53"/>
      <c r="I507" s="88"/>
      <c r="J507" s="68"/>
      <c r="K507" s="53"/>
      <c r="L507" s="45"/>
    </row>
    <row r="508" spans="1:12" ht="12.9" customHeight="1">
      <c r="A508" s="9"/>
      <c r="B508" s="296" t="s">
        <v>12</v>
      </c>
      <c r="C508" s="296"/>
      <c r="D508" s="296"/>
      <c r="E508" s="297"/>
      <c r="F508" s="53"/>
      <c r="G508" s="68"/>
      <c r="H508" s="53"/>
      <c r="I508" s="88"/>
      <c r="J508" s="68"/>
      <c r="K508" s="53"/>
      <c r="L508" s="45"/>
    </row>
    <row r="509" spans="1:12" ht="12.9" customHeight="1">
      <c r="A509" s="280"/>
      <c r="B509" s="281"/>
      <c r="C509" s="291" t="s">
        <v>3</v>
      </c>
      <c r="D509" s="291"/>
      <c r="E509" s="292"/>
      <c r="F509" s="53"/>
      <c r="G509" s="68"/>
      <c r="H509" s="53"/>
      <c r="I509" s="88"/>
      <c r="J509" s="68"/>
      <c r="K509" s="53"/>
      <c r="L509" s="45"/>
    </row>
    <row r="510" spans="1:12" ht="12.9" customHeight="1">
      <c r="A510" s="280"/>
      <c r="B510" s="281"/>
      <c r="C510" s="281"/>
      <c r="D510" s="291" t="s">
        <v>17</v>
      </c>
      <c r="E510" s="292"/>
      <c r="F510" s="53">
        <v>350</v>
      </c>
      <c r="G510" s="68">
        <v>2</v>
      </c>
      <c r="H510" s="53">
        <v>49</v>
      </c>
      <c r="I510" s="88">
        <f>SUM(F510:H510)</f>
        <v>401</v>
      </c>
      <c r="J510" s="68">
        <v>0</v>
      </c>
      <c r="K510" s="68">
        <v>1</v>
      </c>
      <c r="L510" s="84">
        <f>SUM(I510:K510)</f>
        <v>402</v>
      </c>
    </row>
    <row r="511" spans="1:12" ht="12.9" customHeight="1">
      <c r="A511" s="280"/>
      <c r="B511" s="281"/>
      <c r="C511" s="281"/>
      <c r="D511" s="291" t="s">
        <v>18</v>
      </c>
      <c r="E511" s="292"/>
      <c r="F511" s="53">
        <v>712</v>
      </c>
      <c r="G511" s="68">
        <v>39</v>
      </c>
      <c r="H511" s="53">
        <v>400</v>
      </c>
      <c r="I511" s="88">
        <f>SUM(F511:H511)</f>
        <v>1151</v>
      </c>
      <c r="J511" s="68">
        <v>0</v>
      </c>
      <c r="K511" s="68">
        <v>1</v>
      </c>
      <c r="L511" s="84">
        <f>SUM(I511:K511)</f>
        <v>1152</v>
      </c>
    </row>
    <row r="512" spans="1:12" s="194" customFormat="1" ht="12.9" customHeight="1">
      <c r="A512" s="246"/>
      <c r="B512" s="249"/>
      <c r="C512" s="308" t="s">
        <v>63</v>
      </c>
      <c r="D512" s="308"/>
      <c r="E512" s="309"/>
      <c r="F512" s="234">
        <f t="shared" ref="F512:L512" si="103">SUM(F510:F511)</f>
        <v>1062</v>
      </c>
      <c r="G512" s="235">
        <f t="shared" si="103"/>
        <v>41</v>
      </c>
      <c r="H512" s="234">
        <f t="shared" si="103"/>
        <v>449</v>
      </c>
      <c r="I512" s="236">
        <f t="shared" si="103"/>
        <v>1552</v>
      </c>
      <c r="J512" s="235">
        <f t="shared" si="103"/>
        <v>0</v>
      </c>
      <c r="K512" s="234">
        <f t="shared" si="103"/>
        <v>2</v>
      </c>
      <c r="L512" s="237">
        <f t="shared" si="103"/>
        <v>1554</v>
      </c>
    </row>
    <row r="513" spans="1:12" ht="12.9" customHeight="1">
      <c r="A513" s="280"/>
      <c r="B513" s="281"/>
      <c r="C513" s="281"/>
      <c r="D513" s="281"/>
      <c r="E513" s="282"/>
      <c r="F513" s="53"/>
      <c r="G513" s="68"/>
      <c r="H513" s="53"/>
      <c r="I513" s="88"/>
      <c r="J513" s="68"/>
      <c r="K513" s="53"/>
      <c r="L513" s="45"/>
    </row>
    <row r="514" spans="1:12" ht="12.9" customHeight="1">
      <c r="A514" s="280"/>
      <c r="B514" s="281"/>
      <c r="C514" s="291" t="s">
        <v>4</v>
      </c>
      <c r="D514" s="291"/>
      <c r="E514" s="292"/>
      <c r="F514" s="53"/>
      <c r="G514" s="68"/>
      <c r="H514" s="53"/>
      <c r="I514" s="88"/>
      <c r="J514" s="68"/>
      <c r="K514" s="53"/>
      <c r="L514" s="45"/>
    </row>
    <row r="515" spans="1:12" ht="12.9" customHeight="1">
      <c r="A515" s="280"/>
      <c r="B515" s="281"/>
      <c r="C515" s="281"/>
      <c r="D515" s="291" t="s">
        <v>17</v>
      </c>
      <c r="E515" s="292"/>
      <c r="F515" s="53">
        <f>24</f>
        <v>24</v>
      </c>
      <c r="G515" s="68">
        <v>0</v>
      </c>
      <c r="H515" s="53">
        <f>10</f>
        <v>10</v>
      </c>
      <c r="I515" s="88">
        <f>SUM(F515:H515)</f>
        <v>34</v>
      </c>
      <c r="J515" s="68">
        <v>0</v>
      </c>
      <c r="K515" s="68">
        <v>0</v>
      </c>
      <c r="L515" s="84">
        <f>SUM(I515:K515)</f>
        <v>34</v>
      </c>
    </row>
    <row r="516" spans="1:12" ht="12.9" customHeight="1">
      <c r="A516" s="280"/>
      <c r="B516" s="281"/>
      <c r="C516" s="281"/>
      <c r="D516" s="291" t="s">
        <v>18</v>
      </c>
      <c r="E516" s="292"/>
      <c r="F516" s="53">
        <f>107</f>
        <v>107</v>
      </c>
      <c r="G516" s="68">
        <v>1</v>
      </c>
      <c r="H516" s="53">
        <f>84</f>
        <v>84</v>
      </c>
      <c r="I516" s="88">
        <f>SUM(F516:H516)</f>
        <v>192</v>
      </c>
      <c r="J516" s="68">
        <v>0</v>
      </c>
      <c r="K516" s="68">
        <f>1</f>
        <v>1</v>
      </c>
      <c r="L516" s="84">
        <f>SUM(I516:K516)</f>
        <v>193</v>
      </c>
    </row>
    <row r="517" spans="1:12" s="194" customFormat="1" ht="12.9" customHeight="1">
      <c r="A517" s="246"/>
      <c r="B517" s="249"/>
      <c r="C517" s="308" t="s">
        <v>64</v>
      </c>
      <c r="D517" s="308"/>
      <c r="E517" s="309"/>
      <c r="F517" s="234">
        <f>SUM(F515:F516)</f>
        <v>131</v>
      </c>
      <c r="G517" s="235">
        <f t="shared" ref="G517:L517" si="104">SUM(G515:G516)</f>
        <v>1</v>
      </c>
      <c r="H517" s="234">
        <f t="shared" si="104"/>
        <v>94</v>
      </c>
      <c r="I517" s="236">
        <f t="shared" si="104"/>
        <v>226</v>
      </c>
      <c r="J517" s="235">
        <f t="shared" si="104"/>
        <v>0</v>
      </c>
      <c r="K517" s="234">
        <f t="shared" si="104"/>
        <v>1</v>
      </c>
      <c r="L517" s="237">
        <f t="shared" si="104"/>
        <v>227</v>
      </c>
    </row>
    <row r="518" spans="1:12" ht="12.9" customHeight="1">
      <c r="A518" s="280"/>
      <c r="B518" s="281"/>
      <c r="C518" s="281"/>
      <c r="D518" s="281"/>
      <c r="E518" s="282"/>
      <c r="F518" s="53"/>
      <c r="G518" s="68"/>
      <c r="H518" s="53"/>
      <c r="I518" s="88"/>
      <c r="J518" s="68"/>
      <c r="K518" s="53"/>
      <c r="L518" s="45"/>
    </row>
    <row r="519" spans="1:12" ht="12.9" customHeight="1">
      <c r="A519" s="280"/>
      <c r="B519" s="281"/>
      <c r="C519" s="291" t="s">
        <v>16</v>
      </c>
      <c r="D519" s="291"/>
      <c r="E519" s="292"/>
      <c r="F519" s="53"/>
      <c r="G519" s="68"/>
      <c r="H519" s="53"/>
      <c r="I519" s="88"/>
      <c r="J519" s="68"/>
      <c r="K519" s="53"/>
      <c r="L519" s="45"/>
    </row>
    <row r="520" spans="1:12" ht="12.9" customHeight="1">
      <c r="A520" s="280"/>
      <c r="B520" s="281"/>
      <c r="C520" s="281"/>
      <c r="D520" s="291" t="s">
        <v>17</v>
      </c>
      <c r="E520" s="292"/>
      <c r="F520" s="53">
        <v>96</v>
      </c>
      <c r="G520" s="68">
        <v>0</v>
      </c>
      <c r="H520" s="68">
        <v>0</v>
      </c>
      <c r="I520" s="88">
        <f>SUM(F520:H520)</f>
        <v>96</v>
      </c>
      <c r="J520" s="68">
        <v>0</v>
      </c>
      <c r="K520" s="68">
        <v>0</v>
      </c>
      <c r="L520" s="84">
        <f>SUM(I520:K520)</f>
        <v>96</v>
      </c>
    </row>
    <row r="521" spans="1:12" ht="12.9" customHeight="1">
      <c r="A521" s="280"/>
      <c r="B521" s="281"/>
      <c r="C521" s="281"/>
      <c r="D521" s="291" t="s">
        <v>18</v>
      </c>
      <c r="E521" s="292"/>
      <c r="F521" s="53">
        <v>123</v>
      </c>
      <c r="G521" s="68">
        <v>0</v>
      </c>
      <c r="H521" s="68">
        <v>0</v>
      </c>
      <c r="I521" s="88">
        <f>SUM(F521:H521)</f>
        <v>123</v>
      </c>
      <c r="J521" s="68">
        <v>0</v>
      </c>
      <c r="K521" s="68">
        <v>0</v>
      </c>
      <c r="L521" s="84">
        <f>SUM(I521:K521)</f>
        <v>123</v>
      </c>
    </row>
    <row r="522" spans="1:12" s="194" customFormat="1" ht="12.9" customHeight="1">
      <c r="A522" s="246"/>
      <c r="B522" s="249"/>
      <c r="C522" s="308" t="s">
        <v>62</v>
      </c>
      <c r="D522" s="308"/>
      <c r="E522" s="309"/>
      <c r="F522" s="234">
        <f t="shared" ref="F522:L522" si="105">SUM(F520:F521)</f>
        <v>219</v>
      </c>
      <c r="G522" s="235">
        <f t="shared" si="105"/>
        <v>0</v>
      </c>
      <c r="H522" s="234">
        <f t="shared" si="105"/>
        <v>0</v>
      </c>
      <c r="I522" s="236">
        <f t="shared" si="105"/>
        <v>219</v>
      </c>
      <c r="J522" s="235">
        <f t="shared" si="105"/>
        <v>0</v>
      </c>
      <c r="K522" s="234">
        <f t="shared" si="105"/>
        <v>0</v>
      </c>
      <c r="L522" s="237">
        <f t="shared" si="105"/>
        <v>219</v>
      </c>
    </row>
    <row r="523" spans="1:12" ht="12" customHeight="1">
      <c r="A523" s="280"/>
      <c r="B523" s="281"/>
      <c r="C523" s="281"/>
      <c r="D523" s="281"/>
      <c r="E523" s="282"/>
      <c r="F523" s="53"/>
      <c r="G523" s="68"/>
      <c r="H523" s="53"/>
      <c r="I523" s="88"/>
      <c r="J523" s="68"/>
      <c r="K523" s="53"/>
      <c r="L523" s="45"/>
    </row>
    <row r="524" spans="1:12" s="194" customFormat="1" ht="12.9" customHeight="1">
      <c r="A524" s="246"/>
      <c r="B524" s="349" t="s">
        <v>50</v>
      </c>
      <c r="C524" s="349"/>
      <c r="D524" s="349"/>
      <c r="E524" s="350"/>
      <c r="F524" s="254">
        <f t="shared" ref="F524:L524" si="106">F512+F517+F522</f>
        <v>1412</v>
      </c>
      <c r="G524" s="253">
        <f t="shared" si="106"/>
        <v>42</v>
      </c>
      <c r="H524" s="254">
        <f t="shared" si="106"/>
        <v>543</v>
      </c>
      <c r="I524" s="255">
        <f t="shared" si="106"/>
        <v>1997</v>
      </c>
      <c r="J524" s="253">
        <f t="shared" si="106"/>
        <v>0</v>
      </c>
      <c r="K524" s="254">
        <f t="shared" si="106"/>
        <v>3</v>
      </c>
      <c r="L524" s="256">
        <f t="shared" si="106"/>
        <v>2000</v>
      </c>
    </row>
    <row r="525" spans="1:12" ht="12.9" customHeight="1">
      <c r="A525" s="280"/>
      <c r="B525" s="281"/>
      <c r="C525" s="281"/>
      <c r="D525" s="281"/>
      <c r="E525" s="282"/>
      <c r="F525" s="53"/>
      <c r="G525" s="68"/>
      <c r="H525" s="53"/>
      <c r="I525" s="88"/>
      <c r="J525" s="68"/>
      <c r="K525" s="53"/>
      <c r="L525" s="45"/>
    </row>
    <row r="526" spans="1:12" ht="12.9" customHeight="1">
      <c r="A526" s="9"/>
      <c r="B526" s="296" t="s">
        <v>13</v>
      </c>
      <c r="C526" s="296"/>
      <c r="D526" s="296"/>
      <c r="E526" s="297"/>
      <c r="F526" s="53"/>
      <c r="G526" s="68"/>
      <c r="H526" s="53"/>
      <c r="I526" s="88"/>
      <c r="J526" s="68"/>
      <c r="K526" s="53"/>
      <c r="L526" s="45"/>
    </row>
    <row r="527" spans="1:12" ht="12.9" customHeight="1">
      <c r="A527" s="280"/>
      <c r="B527" s="281"/>
      <c r="C527" s="291" t="s">
        <v>16</v>
      </c>
      <c r="D527" s="291"/>
      <c r="E527" s="292"/>
      <c r="F527" s="53"/>
      <c r="G527" s="68"/>
      <c r="H527" s="53"/>
      <c r="I527" s="88"/>
      <c r="J527" s="68"/>
      <c r="K527" s="53"/>
      <c r="L527" s="45"/>
    </row>
    <row r="528" spans="1:12" ht="12.9" customHeight="1">
      <c r="A528" s="280"/>
      <c r="B528" s="281"/>
      <c r="C528" s="281"/>
      <c r="D528" s="291" t="s">
        <v>17</v>
      </c>
      <c r="E528" s="292"/>
      <c r="F528" s="53">
        <v>123</v>
      </c>
      <c r="G528" s="68">
        <v>0</v>
      </c>
      <c r="H528" s="68">
        <v>0</v>
      </c>
      <c r="I528" s="88">
        <f>SUM(F528:H528)</f>
        <v>123</v>
      </c>
      <c r="J528" s="68">
        <v>0</v>
      </c>
      <c r="K528" s="68">
        <v>0</v>
      </c>
      <c r="L528" s="84">
        <f>SUM(I528:K528)</f>
        <v>123</v>
      </c>
    </row>
    <row r="529" spans="1:12" ht="12.9" customHeight="1">
      <c r="A529" s="280"/>
      <c r="B529" s="281"/>
      <c r="C529" s="281"/>
      <c r="D529" s="291" t="s">
        <v>18</v>
      </c>
      <c r="E529" s="292"/>
      <c r="F529" s="53">
        <v>108</v>
      </c>
      <c r="G529" s="68">
        <v>0</v>
      </c>
      <c r="H529" s="68">
        <v>0</v>
      </c>
      <c r="I529" s="88">
        <f>SUM(F529:H529)</f>
        <v>108</v>
      </c>
      <c r="J529" s="68">
        <v>0</v>
      </c>
      <c r="K529" s="68">
        <v>0</v>
      </c>
      <c r="L529" s="84">
        <f>SUM(I529:K529)</f>
        <v>108</v>
      </c>
    </row>
    <row r="530" spans="1:12" s="194" customFormat="1" ht="12.9" customHeight="1">
      <c r="A530" s="246"/>
      <c r="B530" s="249"/>
      <c r="C530" s="308" t="s">
        <v>61</v>
      </c>
      <c r="D530" s="308"/>
      <c r="E530" s="309"/>
      <c r="F530" s="234">
        <f t="shared" ref="F530:L530" si="107">SUM(F528:F529)</f>
        <v>231</v>
      </c>
      <c r="G530" s="235">
        <f>SUM(G528:G529)</f>
        <v>0</v>
      </c>
      <c r="H530" s="234">
        <f>SUM(H528:H529)</f>
        <v>0</v>
      </c>
      <c r="I530" s="236">
        <f t="shared" si="107"/>
        <v>231</v>
      </c>
      <c r="J530" s="235">
        <f t="shared" si="107"/>
        <v>0</v>
      </c>
      <c r="K530" s="234">
        <f t="shared" si="107"/>
        <v>0</v>
      </c>
      <c r="L530" s="237">
        <f t="shared" si="107"/>
        <v>231</v>
      </c>
    </row>
    <row r="531" spans="1:12" ht="12.9" customHeight="1">
      <c r="A531" s="280"/>
      <c r="B531" s="281"/>
      <c r="C531" s="281"/>
      <c r="D531" s="281"/>
      <c r="E531" s="282"/>
      <c r="F531" s="53"/>
      <c r="G531" s="68"/>
      <c r="H531" s="53"/>
      <c r="I531" s="88"/>
      <c r="J531" s="68"/>
      <c r="K531" s="53"/>
      <c r="L531" s="45"/>
    </row>
    <row r="532" spans="1:12" s="194" customFormat="1" ht="12.9" customHeight="1">
      <c r="A532" s="246"/>
      <c r="B532" s="349" t="s">
        <v>51</v>
      </c>
      <c r="C532" s="349"/>
      <c r="D532" s="349"/>
      <c r="E532" s="349"/>
      <c r="F532" s="254">
        <f t="shared" ref="F532:L532" si="108">F530</f>
        <v>231</v>
      </c>
      <c r="G532" s="253">
        <f t="shared" si="108"/>
        <v>0</v>
      </c>
      <c r="H532" s="254">
        <f t="shared" si="108"/>
        <v>0</v>
      </c>
      <c r="I532" s="255">
        <f t="shared" si="108"/>
        <v>231</v>
      </c>
      <c r="J532" s="253">
        <f t="shared" si="108"/>
        <v>0</v>
      </c>
      <c r="K532" s="254">
        <f t="shared" si="108"/>
        <v>0</v>
      </c>
      <c r="L532" s="256">
        <f t="shared" si="108"/>
        <v>231</v>
      </c>
    </row>
    <row r="533" spans="1:12" s="18" customFormat="1" ht="12.9" customHeight="1">
      <c r="A533" s="280"/>
      <c r="B533" s="281"/>
      <c r="C533" s="291"/>
      <c r="D533" s="291"/>
      <c r="E533" s="292"/>
      <c r="F533" s="53"/>
      <c r="G533" s="68"/>
      <c r="H533" s="53"/>
      <c r="I533" s="88"/>
      <c r="J533" s="68"/>
      <c r="K533" s="53"/>
      <c r="L533" s="45"/>
    </row>
    <row r="534" spans="1:12" s="18" customFormat="1" ht="12.9" customHeight="1">
      <c r="A534" s="9"/>
      <c r="B534" s="296" t="s">
        <v>161</v>
      </c>
      <c r="C534" s="296"/>
      <c r="D534" s="296"/>
      <c r="E534" s="297"/>
      <c r="F534" s="53"/>
      <c r="G534" s="68"/>
      <c r="H534" s="53"/>
      <c r="I534" s="88"/>
      <c r="J534" s="68"/>
      <c r="K534" s="53"/>
      <c r="L534" s="45"/>
    </row>
    <row r="535" spans="1:12" s="18" customFormat="1" ht="12.9" customHeight="1">
      <c r="A535" s="280"/>
      <c r="B535" s="281"/>
      <c r="C535" s="291" t="s">
        <v>3</v>
      </c>
      <c r="D535" s="291"/>
      <c r="E535" s="292"/>
      <c r="F535" s="53"/>
      <c r="G535" s="68"/>
      <c r="H535" s="53"/>
      <c r="I535" s="88"/>
      <c r="J535" s="68"/>
      <c r="K535" s="53"/>
      <c r="L535" s="45"/>
    </row>
    <row r="536" spans="1:12" s="18" customFormat="1" ht="12.9" customHeight="1">
      <c r="A536" s="280"/>
      <c r="B536" s="281"/>
      <c r="C536" s="281"/>
      <c r="D536" s="291" t="s">
        <v>17</v>
      </c>
      <c r="E536" s="292"/>
      <c r="F536" s="53">
        <v>17</v>
      </c>
      <c r="G536" s="68">
        <v>0</v>
      </c>
      <c r="H536" s="68">
        <v>0</v>
      </c>
      <c r="I536" s="88">
        <f>SUM(F536,G536,H536)</f>
        <v>17</v>
      </c>
      <c r="J536" s="68">
        <v>0</v>
      </c>
      <c r="K536" s="68">
        <v>0</v>
      </c>
      <c r="L536" s="45">
        <f>SUM(I536,J536,K536)</f>
        <v>17</v>
      </c>
    </row>
    <row r="537" spans="1:12" s="18" customFormat="1" ht="12.9" customHeight="1">
      <c r="A537" s="280"/>
      <c r="B537" s="281"/>
      <c r="C537" s="281"/>
      <c r="D537" s="291" t="s">
        <v>18</v>
      </c>
      <c r="E537" s="292"/>
      <c r="F537" s="53">
        <v>9</v>
      </c>
      <c r="G537" s="68">
        <v>0</v>
      </c>
      <c r="H537" s="68">
        <v>0</v>
      </c>
      <c r="I537" s="88">
        <f>SUM(F537,G537,H537)</f>
        <v>9</v>
      </c>
      <c r="J537" s="68">
        <v>0</v>
      </c>
      <c r="K537" s="68">
        <v>0</v>
      </c>
      <c r="L537" s="45">
        <f>SUM(I537,J537,K537)</f>
        <v>9</v>
      </c>
    </row>
    <row r="538" spans="1:12" s="194" customFormat="1" ht="12.9" customHeight="1">
      <c r="A538" s="246"/>
      <c r="B538" s="249"/>
      <c r="C538" s="308" t="s">
        <v>135</v>
      </c>
      <c r="D538" s="308"/>
      <c r="E538" s="309"/>
      <c r="F538" s="234">
        <f>SUM(F536,F537)</f>
        <v>26</v>
      </c>
      <c r="G538" s="235">
        <f t="shared" ref="G538:L538" si="109">SUM(G536,G537)</f>
        <v>0</v>
      </c>
      <c r="H538" s="234">
        <f t="shared" si="109"/>
        <v>0</v>
      </c>
      <c r="I538" s="236">
        <f t="shared" si="109"/>
        <v>26</v>
      </c>
      <c r="J538" s="235">
        <f t="shared" si="109"/>
        <v>0</v>
      </c>
      <c r="K538" s="234">
        <f t="shared" si="109"/>
        <v>0</v>
      </c>
      <c r="L538" s="237">
        <f t="shared" si="109"/>
        <v>26</v>
      </c>
    </row>
    <row r="539" spans="1:12" s="18" customFormat="1" ht="12.9" customHeight="1">
      <c r="A539" s="9"/>
      <c r="B539" s="151"/>
      <c r="C539" s="151"/>
      <c r="D539" s="151"/>
      <c r="E539" s="152"/>
      <c r="F539" s="53"/>
      <c r="G539" s="68"/>
      <c r="H539" s="53"/>
      <c r="I539" s="88"/>
      <c r="J539" s="68"/>
      <c r="K539" s="53"/>
      <c r="L539" s="45"/>
    </row>
    <row r="540" spans="1:12" s="18" customFormat="1" ht="12.9" customHeight="1">
      <c r="A540" s="280"/>
      <c r="B540" s="281"/>
      <c r="C540" s="291" t="s">
        <v>4</v>
      </c>
      <c r="D540" s="291"/>
      <c r="E540" s="292"/>
      <c r="F540" s="53"/>
      <c r="G540" s="68"/>
      <c r="H540" s="53"/>
      <c r="I540" s="88"/>
      <c r="J540" s="68"/>
      <c r="K540" s="53"/>
      <c r="L540" s="45"/>
    </row>
    <row r="541" spans="1:12" s="18" customFormat="1" ht="12.9" customHeight="1">
      <c r="A541" s="280"/>
      <c r="B541" s="281"/>
      <c r="C541" s="281"/>
      <c r="D541" s="291" t="s">
        <v>17</v>
      </c>
      <c r="E541" s="292"/>
      <c r="F541" s="53">
        <v>51</v>
      </c>
      <c r="G541" s="68">
        <v>0</v>
      </c>
      <c r="H541" s="68">
        <v>0</v>
      </c>
      <c r="I541" s="88">
        <f>SUM(F541,G541,H541)</f>
        <v>51</v>
      </c>
      <c r="J541" s="68">
        <v>0</v>
      </c>
      <c r="K541" s="68">
        <v>0</v>
      </c>
      <c r="L541" s="45">
        <f>SUM(I541,J541,K541)</f>
        <v>51</v>
      </c>
    </row>
    <row r="542" spans="1:12" s="18" customFormat="1" ht="12.9" customHeight="1">
      <c r="A542" s="280"/>
      <c r="B542" s="281"/>
      <c r="C542" s="281"/>
      <c r="D542" s="291" t="s">
        <v>18</v>
      </c>
      <c r="E542" s="292"/>
      <c r="F542" s="53">
        <v>50</v>
      </c>
      <c r="G542" s="68">
        <v>0</v>
      </c>
      <c r="H542" s="68">
        <v>0</v>
      </c>
      <c r="I542" s="88">
        <f>SUM(F542,G542,H542)</f>
        <v>50</v>
      </c>
      <c r="J542" s="68">
        <v>0</v>
      </c>
      <c r="K542" s="68">
        <v>0</v>
      </c>
      <c r="L542" s="45">
        <f>SUM(I542,J542,K542)</f>
        <v>50</v>
      </c>
    </row>
    <row r="543" spans="1:12" s="194" customFormat="1" ht="12.9" customHeight="1">
      <c r="A543" s="246"/>
      <c r="B543" s="249"/>
      <c r="C543" s="308" t="s">
        <v>136</v>
      </c>
      <c r="D543" s="308"/>
      <c r="E543" s="309"/>
      <c r="F543" s="234">
        <f t="shared" ref="F543:L543" si="110">SUM(F541,F542)</f>
        <v>101</v>
      </c>
      <c r="G543" s="235">
        <f t="shared" si="110"/>
        <v>0</v>
      </c>
      <c r="H543" s="234">
        <f t="shared" si="110"/>
        <v>0</v>
      </c>
      <c r="I543" s="236">
        <f t="shared" si="110"/>
        <v>101</v>
      </c>
      <c r="J543" s="235">
        <f t="shared" si="110"/>
        <v>0</v>
      </c>
      <c r="K543" s="234">
        <f t="shared" si="110"/>
        <v>0</v>
      </c>
      <c r="L543" s="237">
        <f t="shared" si="110"/>
        <v>101</v>
      </c>
    </row>
    <row r="544" spans="1:12" s="18" customFormat="1" ht="12.9" customHeight="1">
      <c r="A544" s="149"/>
      <c r="B544" s="150"/>
      <c r="C544" s="147"/>
      <c r="D544" s="147"/>
      <c r="E544" s="148"/>
      <c r="F544" s="53"/>
      <c r="G544" s="68"/>
      <c r="H544" s="53"/>
      <c r="I544" s="88"/>
      <c r="J544" s="68"/>
      <c r="K544" s="53"/>
      <c r="L544" s="45"/>
    </row>
    <row r="545" spans="1:12" s="195" customFormat="1" ht="12.9" customHeight="1">
      <c r="A545" s="246"/>
      <c r="B545" s="349" t="s">
        <v>150</v>
      </c>
      <c r="C545" s="349"/>
      <c r="D545" s="349"/>
      <c r="E545" s="350"/>
      <c r="F545" s="254">
        <f t="shared" ref="F545:L545" si="111">F538+F543</f>
        <v>127</v>
      </c>
      <c r="G545" s="253">
        <f t="shared" si="111"/>
        <v>0</v>
      </c>
      <c r="H545" s="254">
        <f t="shared" si="111"/>
        <v>0</v>
      </c>
      <c r="I545" s="255">
        <f t="shared" si="111"/>
        <v>127</v>
      </c>
      <c r="J545" s="253">
        <f t="shared" si="111"/>
        <v>0</v>
      </c>
      <c r="K545" s="254">
        <f t="shared" si="111"/>
        <v>0</v>
      </c>
      <c r="L545" s="256">
        <f t="shared" si="111"/>
        <v>127</v>
      </c>
    </row>
    <row r="546" spans="1:12" s="15" customFormat="1" ht="12.9" customHeight="1">
      <c r="A546" s="356"/>
      <c r="B546" s="357"/>
      <c r="C546" s="357"/>
      <c r="D546" s="357"/>
      <c r="E546" s="358"/>
      <c r="F546" s="63"/>
      <c r="G546" s="75"/>
      <c r="H546" s="63"/>
      <c r="I546" s="94"/>
      <c r="J546" s="75"/>
      <c r="K546" s="63"/>
      <c r="L546" s="64"/>
    </row>
    <row r="547" spans="1:12" ht="12.9" customHeight="1">
      <c r="A547" s="9"/>
      <c r="B547" s="296" t="s">
        <v>190</v>
      </c>
      <c r="C547" s="296"/>
      <c r="D547" s="296"/>
      <c r="E547" s="297"/>
      <c r="F547" s="53" t="s">
        <v>1</v>
      </c>
      <c r="G547" s="68" t="s">
        <v>1</v>
      </c>
      <c r="H547" s="53" t="s">
        <v>1</v>
      </c>
      <c r="I547" s="88"/>
      <c r="J547" s="68" t="s">
        <v>1</v>
      </c>
      <c r="K547" s="53" t="s">
        <v>1</v>
      </c>
      <c r="L547" s="45"/>
    </row>
    <row r="548" spans="1:12" ht="12.9" customHeight="1">
      <c r="A548" s="280"/>
      <c r="B548" s="281"/>
      <c r="C548" s="291" t="s">
        <v>3</v>
      </c>
      <c r="D548" s="291"/>
      <c r="E548" s="292"/>
      <c r="F548" s="53"/>
      <c r="G548" s="68"/>
      <c r="H548" s="53"/>
      <c r="I548" s="88"/>
      <c r="J548" s="68"/>
      <c r="K548" s="53"/>
      <c r="L548" s="45"/>
    </row>
    <row r="549" spans="1:12" ht="12.9" customHeight="1">
      <c r="A549" s="280"/>
      <c r="B549" s="281"/>
      <c r="C549" s="281"/>
      <c r="D549" s="291" t="s">
        <v>17</v>
      </c>
      <c r="E549" s="292"/>
      <c r="F549" s="53">
        <v>397</v>
      </c>
      <c r="G549" s="68">
        <v>4</v>
      </c>
      <c r="H549" s="53">
        <v>70</v>
      </c>
      <c r="I549" s="88">
        <f>SUM(F549:H549)</f>
        <v>471</v>
      </c>
      <c r="J549" s="68">
        <v>0</v>
      </c>
      <c r="K549" s="53">
        <v>1</v>
      </c>
      <c r="L549" s="84">
        <f>SUM(I549:K549)</f>
        <v>472</v>
      </c>
    </row>
    <row r="550" spans="1:12" ht="12.9" customHeight="1">
      <c r="A550" s="280"/>
      <c r="B550" s="281"/>
      <c r="C550" s="281"/>
      <c r="D550" s="291" t="s">
        <v>18</v>
      </c>
      <c r="E550" s="292"/>
      <c r="F550" s="53">
        <v>324</v>
      </c>
      <c r="G550" s="68">
        <v>7</v>
      </c>
      <c r="H550" s="53">
        <v>90</v>
      </c>
      <c r="I550" s="88">
        <f>SUM(F550:H550)</f>
        <v>421</v>
      </c>
      <c r="J550" s="68">
        <v>1</v>
      </c>
      <c r="K550" s="53">
        <v>8</v>
      </c>
      <c r="L550" s="84">
        <f>SUM(I550:K550)</f>
        <v>430</v>
      </c>
    </row>
    <row r="551" spans="1:12" s="194" customFormat="1" ht="12.9" customHeight="1">
      <c r="A551" s="246"/>
      <c r="B551" s="249"/>
      <c r="C551" s="308" t="s">
        <v>60</v>
      </c>
      <c r="D551" s="308"/>
      <c r="E551" s="309"/>
      <c r="F551" s="234">
        <f t="shared" ref="F551:L551" si="112">SUM(F549:F550)</f>
        <v>721</v>
      </c>
      <c r="G551" s="235">
        <f t="shared" si="112"/>
        <v>11</v>
      </c>
      <c r="H551" s="234">
        <f t="shared" si="112"/>
        <v>160</v>
      </c>
      <c r="I551" s="236">
        <f t="shared" si="112"/>
        <v>892</v>
      </c>
      <c r="J551" s="235">
        <f t="shared" si="112"/>
        <v>1</v>
      </c>
      <c r="K551" s="234">
        <f t="shared" si="112"/>
        <v>9</v>
      </c>
      <c r="L551" s="237">
        <f t="shared" si="112"/>
        <v>902</v>
      </c>
    </row>
    <row r="552" spans="1:12" ht="12.9" customHeight="1">
      <c r="A552" s="280"/>
      <c r="B552" s="281"/>
      <c r="C552" s="281"/>
      <c r="D552" s="281"/>
      <c r="E552" s="282"/>
      <c r="F552" s="53"/>
      <c r="G552" s="68"/>
      <c r="H552" s="53"/>
      <c r="I552" s="88"/>
      <c r="J552" s="68"/>
      <c r="K552" s="53"/>
      <c r="L552" s="45"/>
    </row>
    <row r="553" spans="1:12" ht="12.9" customHeight="1">
      <c r="A553" s="280"/>
      <c r="B553" s="281"/>
      <c r="C553" s="291" t="s">
        <v>4</v>
      </c>
      <c r="D553" s="291"/>
      <c r="E553" s="292"/>
      <c r="F553" s="53"/>
      <c r="G553" s="68"/>
      <c r="H553" s="53"/>
      <c r="I553" s="88"/>
      <c r="J553" s="68"/>
      <c r="K553" s="53"/>
      <c r="L553" s="45"/>
    </row>
    <row r="554" spans="1:12" ht="12.9" customHeight="1">
      <c r="A554" s="280"/>
      <c r="B554" s="281"/>
      <c r="C554" s="281"/>
      <c r="D554" s="291" t="s">
        <v>17</v>
      </c>
      <c r="E554" s="292"/>
      <c r="F554" s="53">
        <v>39</v>
      </c>
      <c r="G554" s="68">
        <v>7</v>
      </c>
      <c r="H554" s="53">
        <v>61</v>
      </c>
      <c r="I554" s="88">
        <f>SUM(F554:H554)</f>
        <v>107</v>
      </c>
      <c r="J554" s="68">
        <v>10</v>
      </c>
      <c r="K554" s="53">
        <v>121</v>
      </c>
      <c r="L554" s="84">
        <f>SUM(I554:K554)</f>
        <v>238</v>
      </c>
    </row>
    <row r="555" spans="1:12" ht="12.9" customHeight="1">
      <c r="A555" s="280"/>
      <c r="B555" s="281"/>
      <c r="C555" s="281"/>
      <c r="D555" s="291" t="s">
        <v>18</v>
      </c>
      <c r="E555" s="292"/>
      <c r="F555" s="53">
        <v>35</v>
      </c>
      <c r="G555" s="68">
        <v>30</v>
      </c>
      <c r="H555" s="53">
        <v>177</v>
      </c>
      <c r="I555" s="88">
        <f>SUM(F555:H555)</f>
        <v>242</v>
      </c>
      <c r="J555" s="68">
        <v>36</v>
      </c>
      <c r="K555" s="53">
        <v>695</v>
      </c>
      <c r="L555" s="84">
        <f>SUM(I555:K555)</f>
        <v>973</v>
      </c>
    </row>
    <row r="556" spans="1:12" s="194" customFormat="1" ht="12.9" customHeight="1">
      <c r="A556" s="246"/>
      <c r="B556" s="249"/>
      <c r="C556" s="308" t="s">
        <v>59</v>
      </c>
      <c r="D556" s="308"/>
      <c r="E556" s="309"/>
      <c r="F556" s="234">
        <f t="shared" ref="F556:L556" si="113">SUM(F554:F555)</f>
        <v>74</v>
      </c>
      <c r="G556" s="235">
        <f t="shared" si="113"/>
        <v>37</v>
      </c>
      <c r="H556" s="234">
        <f t="shared" si="113"/>
        <v>238</v>
      </c>
      <c r="I556" s="236">
        <f t="shared" si="113"/>
        <v>349</v>
      </c>
      <c r="J556" s="235">
        <f t="shared" si="113"/>
        <v>46</v>
      </c>
      <c r="K556" s="234">
        <f t="shared" si="113"/>
        <v>816</v>
      </c>
      <c r="L556" s="237">
        <f t="shared" si="113"/>
        <v>1211</v>
      </c>
    </row>
    <row r="557" spans="1:12" ht="12.9" customHeight="1">
      <c r="A557" s="280"/>
      <c r="B557" s="281"/>
      <c r="C557" s="281"/>
      <c r="D557" s="281"/>
      <c r="E557" s="282"/>
      <c r="F557" s="53"/>
      <c r="G557" s="68"/>
      <c r="H557" s="53"/>
      <c r="I557" s="88"/>
      <c r="J557" s="68"/>
      <c r="K557" s="53"/>
      <c r="L557" s="45"/>
    </row>
    <row r="558" spans="1:12" s="194" customFormat="1" ht="12.9" customHeight="1">
      <c r="A558" s="246"/>
      <c r="B558" s="349" t="s">
        <v>52</v>
      </c>
      <c r="C558" s="349"/>
      <c r="D558" s="349"/>
      <c r="E558" s="349"/>
      <c r="F558" s="254">
        <f t="shared" ref="F558:L558" si="114">F551+F556</f>
        <v>795</v>
      </c>
      <c r="G558" s="253">
        <f t="shared" si="114"/>
        <v>48</v>
      </c>
      <c r="H558" s="254">
        <f t="shared" si="114"/>
        <v>398</v>
      </c>
      <c r="I558" s="255">
        <f t="shared" si="114"/>
        <v>1241</v>
      </c>
      <c r="J558" s="253">
        <f t="shared" si="114"/>
        <v>47</v>
      </c>
      <c r="K558" s="254">
        <f t="shared" si="114"/>
        <v>825</v>
      </c>
      <c r="L558" s="256">
        <f t="shared" si="114"/>
        <v>2113</v>
      </c>
    </row>
    <row r="559" spans="1:12" ht="12.9" customHeight="1">
      <c r="A559" s="280"/>
      <c r="B559" s="281"/>
      <c r="C559" s="281"/>
      <c r="D559" s="281"/>
      <c r="E559" s="282"/>
      <c r="F559" s="63"/>
      <c r="G559" s="75"/>
      <c r="H559" s="63"/>
      <c r="I559" s="94"/>
      <c r="J559" s="75"/>
      <c r="K559" s="63"/>
      <c r="L559" s="64"/>
    </row>
    <row r="560" spans="1:12" s="194" customFormat="1" ht="12.9" customHeight="1">
      <c r="A560" s="298" t="s">
        <v>14</v>
      </c>
      <c r="B560" s="299"/>
      <c r="C560" s="299"/>
      <c r="D560" s="299"/>
      <c r="E560" s="300"/>
      <c r="F560" s="228">
        <f>SUM(F558,F545,F532,F524,F504,F491,F478,F465,F449)</f>
        <v>10662</v>
      </c>
      <c r="G560" s="229">
        <f>SUM(G558,G545,G532,G524,G504,G491,G478,G465,G449)</f>
        <v>351</v>
      </c>
      <c r="H560" s="230">
        <f>SUM(H558,H545,H532,H524,H504,H491,H478,H465,H449)</f>
        <v>1898</v>
      </c>
      <c r="I560" s="231">
        <f>SUM(F560,G560,H560)</f>
        <v>12911</v>
      </c>
      <c r="J560" s="229">
        <f>SUM(J558,J545,J532,J524,J504,J491,J478,J465,J449)</f>
        <v>47</v>
      </c>
      <c r="K560" s="230">
        <f>SUM(K558,K545,K532,K524,K504,K491,K478,K465,K449)</f>
        <v>848</v>
      </c>
      <c r="L560" s="232">
        <f>SUM(I560,J560,K560)</f>
        <v>13806</v>
      </c>
    </row>
    <row r="561" spans="1:12" ht="8.25" customHeight="1">
      <c r="A561" s="302"/>
      <c r="B561" s="302"/>
      <c r="C561" s="302"/>
      <c r="D561" s="302"/>
      <c r="E561" s="302"/>
      <c r="F561" s="153"/>
      <c r="G561" s="20"/>
      <c r="H561" s="153"/>
      <c r="I561" s="153"/>
      <c r="J561" s="154"/>
      <c r="K561" s="154"/>
      <c r="L561" s="123"/>
    </row>
    <row r="562" spans="1:12" ht="13.35" customHeight="1">
      <c r="A562" s="353" t="s">
        <v>120</v>
      </c>
      <c r="B562" s="354"/>
      <c r="C562" s="354"/>
      <c r="D562" s="354"/>
      <c r="E562" s="354"/>
      <c r="F562" s="354"/>
      <c r="G562" s="354"/>
      <c r="H562" s="354"/>
      <c r="I562" s="354"/>
      <c r="J562" s="354"/>
      <c r="K562" s="136"/>
    </row>
    <row r="563" spans="1:12" ht="13.35" customHeight="1">
      <c r="A563" s="134"/>
      <c r="B563" s="145" t="s">
        <v>179</v>
      </c>
      <c r="C563" s="145"/>
      <c r="D563" s="134"/>
      <c r="E563" s="134"/>
      <c r="F563" s="134"/>
      <c r="G563" s="134"/>
      <c r="H563" s="134"/>
      <c r="I563" s="134"/>
      <c r="J563" s="137"/>
    </row>
    <row r="564" spans="1:12" ht="13.35" customHeight="1">
      <c r="A564" s="134"/>
      <c r="B564" s="145" t="s">
        <v>178</v>
      </c>
      <c r="C564" s="146"/>
      <c r="D564" s="142"/>
      <c r="E564" s="134"/>
      <c r="F564" s="134"/>
      <c r="G564" s="134"/>
      <c r="H564" s="134"/>
      <c r="I564" s="134"/>
      <c r="J564" s="137"/>
    </row>
    <row r="565" spans="1:12" ht="13.35" customHeight="1">
      <c r="A565" s="134"/>
      <c r="B565" s="145" t="s">
        <v>189</v>
      </c>
      <c r="C565" s="145"/>
      <c r="D565" s="134"/>
      <c r="E565" s="134"/>
      <c r="F565" s="134"/>
      <c r="G565" s="134"/>
      <c r="H565" s="134"/>
      <c r="I565" s="134"/>
      <c r="J565" s="137"/>
    </row>
    <row r="566" spans="1:12" ht="13.35" customHeight="1">
      <c r="A566" s="134"/>
      <c r="B566" s="145" t="s">
        <v>188</v>
      </c>
      <c r="C566" s="145"/>
      <c r="D566" s="134"/>
      <c r="E566" s="134"/>
      <c r="F566" s="134"/>
      <c r="G566" s="134"/>
      <c r="H566" s="134"/>
      <c r="I566" s="134"/>
      <c r="J566" s="137"/>
    </row>
    <row r="567" spans="1:12" ht="8.25" customHeight="1">
      <c r="A567" s="281"/>
      <c r="B567" s="281"/>
      <c r="C567" s="281"/>
      <c r="D567" s="281"/>
      <c r="E567" s="281"/>
      <c r="F567" s="281"/>
      <c r="G567" s="281"/>
      <c r="H567" s="281"/>
      <c r="I567" s="21"/>
    </row>
    <row r="568" spans="1:12" ht="13.8">
      <c r="A568" s="183" t="s">
        <v>162</v>
      </c>
      <c r="B568" s="179"/>
      <c r="C568" s="156"/>
      <c r="D568" s="156"/>
      <c r="E568" s="156"/>
      <c r="F568" s="156"/>
      <c r="G568" s="156"/>
      <c r="H568" s="156"/>
      <c r="I568" s="21"/>
    </row>
    <row r="569" spans="1:12" ht="13.8">
      <c r="A569" s="183" t="s">
        <v>163</v>
      </c>
      <c r="B569" s="179"/>
      <c r="C569" s="156"/>
      <c r="D569" s="156"/>
      <c r="E569" s="156"/>
      <c r="F569" s="156"/>
      <c r="G569" s="156"/>
      <c r="H569" s="156"/>
      <c r="I569" s="21"/>
      <c r="L569" s="200" t="s">
        <v>196</v>
      </c>
    </row>
    <row r="570" spans="1:12" ht="13.05" customHeight="1">
      <c r="A570" s="183"/>
      <c r="B570" s="199"/>
      <c r="C570" s="156"/>
      <c r="D570" s="156"/>
      <c r="E570" s="156"/>
      <c r="F570" s="156"/>
      <c r="G570" s="156"/>
      <c r="H570" s="156"/>
      <c r="I570" s="21"/>
      <c r="L570" s="200" t="s">
        <v>177</v>
      </c>
    </row>
    <row r="571" spans="1:12" ht="13.35" customHeight="1">
      <c r="A571" s="352" t="s">
        <v>95</v>
      </c>
      <c r="B571" s="352"/>
      <c r="C571" s="352"/>
      <c r="D571" s="352"/>
      <c r="E571" s="352"/>
      <c r="F571" s="352"/>
      <c r="G571" s="352"/>
      <c r="H571" s="352"/>
      <c r="L571" s="201">
        <v>40584</v>
      </c>
    </row>
    <row r="572" spans="1:12" ht="13.35" customHeight="1">
      <c r="F572" s="6"/>
      <c r="G572" s="4"/>
    </row>
    <row r="573" spans="1:12" ht="13.35" customHeight="1">
      <c r="A573"/>
      <c r="B573" s="7"/>
      <c r="C573" s="7"/>
      <c r="D573" s="7"/>
      <c r="E573" s="7"/>
      <c r="F573"/>
      <c r="H573" s="4"/>
    </row>
    <row r="574" spans="1:12" ht="13.35" customHeight="1">
      <c r="A574"/>
      <c r="B574" s="7"/>
      <c r="C574" s="7"/>
      <c r="D574" s="7"/>
      <c r="E574" s="7"/>
      <c r="F574" s="5"/>
      <c r="H574" s="4"/>
    </row>
    <row r="575" spans="1:12" ht="13.35" customHeight="1">
      <c r="A575"/>
      <c r="B575" s="7"/>
      <c r="C575" s="7"/>
      <c r="D575" s="7"/>
      <c r="E575" s="7"/>
      <c r="F575"/>
      <c r="H575" s="4"/>
    </row>
    <row r="576" spans="1:12" ht="13.35" customHeight="1">
      <c r="A576"/>
      <c r="B576" s="7"/>
      <c r="C576" s="7"/>
      <c r="D576" s="7"/>
      <c r="E576" s="7"/>
      <c r="F576" s="5"/>
      <c r="H576" s="4"/>
    </row>
    <row r="577" spans="1:8" ht="13.35" customHeight="1">
      <c r="A577"/>
      <c r="B577" s="7"/>
      <c r="C577" s="7"/>
      <c r="D577" s="7"/>
      <c r="E577" s="7"/>
      <c r="F577"/>
      <c r="H577" s="4"/>
    </row>
    <row r="578" spans="1:8" ht="13.35" customHeight="1">
      <c r="A578"/>
      <c r="B578" s="7"/>
      <c r="C578" s="7"/>
      <c r="D578" s="7"/>
      <c r="E578" s="7"/>
      <c r="F578"/>
      <c r="G578"/>
      <c r="H578"/>
    </row>
    <row r="579" spans="1:8" ht="13.35" customHeight="1">
      <c r="H579" s="4"/>
    </row>
    <row r="580" spans="1:8" ht="13.35" customHeight="1">
      <c r="H580" s="4"/>
    </row>
    <row r="581" spans="1:8" ht="13.35" customHeight="1">
      <c r="H581" s="4"/>
    </row>
    <row r="582" spans="1:8" ht="13.35" customHeight="1">
      <c r="H582" s="4"/>
    </row>
    <row r="583" spans="1:8" ht="13.35" customHeight="1">
      <c r="H583" s="4"/>
    </row>
    <row r="584" spans="1:8" ht="13.35" customHeight="1">
      <c r="H584" s="4"/>
    </row>
    <row r="585" spans="1:8" ht="13.35" customHeight="1">
      <c r="H585" s="4"/>
    </row>
    <row r="586" spans="1:8" ht="13.35" customHeight="1">
      <c r="H586" s="4"/>
    </row>
    <row r="587" spans="1:8" ht="13.35" customHeight="1">
      <c r="H587" s="4"/>
    </row>
    <row r="588" spans="1:8" ht="13.35" customHeight="1">
      <c r="H588" s="4"/>
    </row>
    <row r="589" spans="1:8" ht="13.35" customHeight="1">
      <c r="H589" s="4"/>
    </row>
    <row r="590" spans="1:8" ht="13.35" customHeight="1">
      <c r="H590" s="4"/>
    </row>
    <row r="591" spans="1:8" ht="13.35" customHeight="1">
      <c r="H591" s="4"/>
    </row>
    <row r="592" spans="1:8" ht="13.35" customHeight="1">
      <c r="H592" s="4"/>
    </row>
    <row r="593" spans="8:8" ht="13.35" customHeight="1">
      <c r="H593" s="4"/>
    </row>
    <row r="594" spans="8:8" ht="13.35" customHeight="1">
      <c r="H594" s="4"/>
    </row>
    <row r="595" spans="8:8" ht="13.35" customHeight="1">
      <c r="H595" s="4"/>
    </row>
    <row r="596" spans="8:8" ht="13.35" customHeight="1">
      <c r="H596" s="4"/>
    </row>
    <row r="597" spans="8:8" ht="13.35" customHeight="1">
      <c r="H597" s="4"/>
    </row>
    <row r="598" spans="8:8" ht="13.35" customHeight="1">
      <c r="H598" s="4"/>
    </row>
    <row r="599" spans="8:8" ht="13.35" customHeight="1">
      <c r="H599" s="4"/>
    </row>
    <row r="600" spans="8:8" ht="13.35" customHeight="1">
      <c r="H600" s="4"/>
    </row>
    <row r="601" spans="8:8" ht="13.35" customHeight="1">
      <c r="H601" s="4"/>
    </row>
    <row r="602" spans="8:8" ht="13.35" customHeight="1">
      <c r="H602" s="4"/>
    </row>
    <row r="603" spans="8:8" ht="13.35" customHeight="1">
      <c r="H603" s="4"/>
    </row>
    <row r="604" spans="8:8" ht="13.35" customHeight="1">
      <c r="H604" s="4"/>
    </row>
    <row r="605" spans="8:8" ht="13.35" customHeight="1">
      <c r="H605" s="4"/>
    </row>
    <row r="606" spans="8:8" ht="13.35" customHeight="1">
      <c r="H606" s="4"/>
    </row>
    <row r="607" spans="8:8" ht="13.35" customHeight="1">
      <c r="H607" s="4"/>
    </row>
    <row r="608" spans="8:8" ht="13.35" customHeight="1">
      <c r="H608" s="4"/>
    </row>
    <row r="609" spans="8:8" ht="13.35" customHeight="1">
      <c r="H609" s="4"/>
    </row>
    <row r="610" spans="8:8" ht="13.35" customHeight="1">
      <c r="H610" s="4"/>
    </row>
    <row r="611" spans="8:8" ht="13.35" customHeight="1">
      <c r="H611" s="4"/>
    </row>
    <row r="612" spans="8:8" ht="13.35" customHeight="1">
      <c r="H612" s="4"/>
    </row>
    <row r="613" spans="8:8" ht="13.35" customHeight="1">
      <c r="H613" s="4"/>
    </row>
    <row r="614" spans="8:8" ht="13.35" customHeight="1">
      <c r="H614" s="4"/>
    </row>
    <row r="615" spans="8:8" ht="13.35" customHeight="1">
      <c r="H615" s="4"/>
    </row>
    <row r="616" spans="8:8" ht="13.35" customHeight="1">
      <c r="H616" s="4"/>
    </row>
    <row r="617" spans="8:8" ht="13.35" customHeight="1">
      <c r="H617" s="4"/>
    </row>
    <row r="618" spans="8:8" ht="13.35" customHeight="1">
      <c r="H618" s="4"/>
    </row>
    <row r="619" spans="8:8" ht="13.35" customHeight="1">
      <c r="H619" s="4"/>
    </row>
    <row r="620" spans="8:8" ht="13.35" customHeight="1">
      <c r="H620" s="4"/>
    </row>
    <row r="621" spans="8:8" ht="13.35" customHeight="1">
      <c r="H621" s="4"/>
    </row>
    <row r="622" spans="8:8" ht="13.35" customHeight="1">
      <c r="H622" s="4"/>
    </row>
    <row r="623" spans="8:8" ht="13.35" customHeight="1">
      <c r="H623" s="4"/>
    </row>
    <row r="624" spans="8:8" ht="13.35" customHeight="1">
      <c r="H624" s="4"/>
    </row>
    <row r="625" spans="8:8" ht="13.35" customHeight="1">
      <c r="H625" s="4"/>
    </row>
    <row r="626" spans="8:8" ht="13.35" customHeight="1">
      <c r="H626" s="4"/>
    </row>
    <row r="627" spans="8:8" ht="13.35" customHeight="1">
      <c r="H627" s="4"/>
    </row>
    <row r="628" spans="8:8" ht="13.35" customHeight="1">
      <c r="H628" s="4"/>
    </row>
    <row r="629" spans="8:8" ht="13.35" customHeight="1">
      <c r="H629" s="4"/>
    </row>
    <row r="630" spans="8:8" ht="13.35" customHeight="1">
      <c r="H630" s="4"/>
    </row>
    <row r="631" spans="8:8" ht="13.35" customHeight="1">
      <c r="H631" s="4"/>
    </row>
    <row r="632" spans="8:8" ht="13.35" customHeight="1">
      <c r="H632" s="4"/>
    </row>
    <row r="633" spans="8:8" ht="13.35" customHeight="1">
      <c r="H633" s="4"/>
    </row>
    <row r="634" spans="8:8" ht="13.35" customHeight="1">
      <c r="H634" s="4"/>
    </row>
    <row r="635" spans="8:8" ht="13.35" customHeight="1">
      <c r="H635" s="4"/>
    </row>
    <row r="636" spans="8:8" ht="13.35" customHeight="1">
      <c r="H636" s="4"/>
    </row>
    <row r="637" spans="8:8" ht="13.35" customHeight="1">
      <c r="H637" s="4"/>
    </row>
    <row r="638" spans="8:8" ht="13.35" customHeight="1">
      <c r="H638" s="4"/>
    </row>
    <row r="639" spans="8:8" ht="13.35" customHeight="1">
      <c r="H639" s="4"/>
    </row>
    <row r="640" spans="8:8" ht="13.35" customHeight="1">
      <c r="H640" s="4"/>
    </row>
    <row r="641" spans="8:8" ht="13.35" customHeight="1">
      <c r="H641" s="4"/>
    </row>
    <row r="642" spans="8:8" ht="13.35" customHeight="1">
      <c r="H642" s="4"/>
    </row>
    <row r="643" spans="8:8" ht="13.35" customHeight="1">
      <c r="H643" s="4"/>
    </row>
    <row r="644" spans="8:8" ht="13.35" customHeight="1">
      <c r="H644" s="4"/>
    </row>
    <row r="645" spans="8:8" ht="13.35" customHeight="1">
      <c r="H645" s="4"/>
    </row>
    <row r="646" spans="8:8" ht="13.35" customHeight="1">
      <c r="H646" s="4"/>
    </row>
    <row r="647" spans="8:8" ht="13.35" customHeight="1">
      <c r="H647" s="4"/>
    </row>
    <row r="648" spans="8:8" ht="13.35" customHeight="1">
      <c r="H648" s="4"/>
    </row>
    <row r="649" spans="8:8" ht="13.35" customHeight="1">
      <c r="H649" s="4"/>
    </row>
    <row r="650" spans="8:8" ht="13.35" customHeight="1">
      <c r="H650" s="4"/>
    </row>
    <row r="651" spans="8:8" ht="13.35" customHeight="1">
      <c r="H651" s="4"/>
    </row>
    <row r="652" spans="8:8" ht="13.35" customHeight="1">
      <c r="H652" s="4"/>
    </row>
    <row r="653" spans="8:8" ht="13.35" customHeight="1">
      <c r="H653" s="4"/>
    </row>
    <row r="654" spans="8:8" ht="13.35" customHeight="1">
      <c r="H654" s="4"/>
    </row>
    <row r="655" spans="8:8" ht="13.35" customHeight="1">
      <c r="H655" s="4"/>
    </row>
    <row r="656" spans="8:8" ht="13.35" customHeight="1">
      <c r="H656" s="4"/>
    </row>
    <row r="657" spans="8:8" ht="13.35" customHeight="1">
      <c r="H657" s="4"/>
    </row>
    <row r="658" spans="8:8" ht="13.35" customHeight="1">
      <c r="H658" s="4"/>
    </row>
    <row r="659" spans="8:8" ht="13.35" customHeight="1">
      <c r="H659" s="4"/>
    </row>
    <row r="660" spans="8:8" ht="13.35" customHeight="1">
      <c r="H660" s="4"/>
    </row>
    <row r="661" spans="8:8" ht="13.35" customHeight="1">
      <c r="H661" s="4"/>
    </row>
    <row r="662" spans="8:8" ht="13.35" customHeight="1">
      <c r="H662" s="4"/>
    </row>
    <row r="663" spans="8:8" ht="13.35" customHeight="1">
      <c r="H663" s="4"/>
    </row>
    <row r="664" spans="8:8" ht="13.35" customHeight="1">
      <c r="H664" s="4"/>
    </row>
    <row r="665" spans="8:8" ht="13.35" customHeight="1">
      <c r="H665" s="4"/>
    </row>
    <row r="666" spans="8:8" ht="13.35" customHeight="1">
      <c r="H666" s="4"/>
    </row>
    <row r="667" spans="8:8" ht="13.35" customHeight="1">
      <c r="H667" s="4"/>
    </row>
    <row r="668" spans="8:8" ht="13.35" customHeight="1">
      <c r="H668" s="4"/>
    </row>
    <row r="669" spans="8:8" ht="13.35" customHeight="1">
      <c r="H669" s="4"/>
    </row>
    <row r="670" spans="8:8" ht="13.35" customHeight="1">
      <c r="H670" s="4"/>
    </row>
    <row r="671" spans="8:8" ht="13.35" customHeight="1">
      <c r="H671" s="4"/>
    </row>
    <row r="672" spans="8:8" ht="13.35" customHeight="1">
      <c r="H672" s="4"/>
    </row>
    <row r="673" spans="8:8" ht="13.35" customHeight="1">
      <c r="H673" s="4"/>
    </row>
    <row r="674" spans="8:8" ht="13.35" customHeight="1">
      <c r="H674" s="4"/>
    </row>
    <row r="675" spans="8:8" ht="13.35" customHeight="1">
      <c r="H675" s="4"/>
    </row>
    <row r="676" spans="8:8" ht="13.35" customHeight="1">
      <c r="H676" s="4"/>
    </row>
    <row r="677" spans="8:8" ht="13.35" customHeight="1">
      <c r="H677" s="4"/>
    </row>
    <row r="678" spans="8:8" ht="13.35" customHeight="1">
      <c r="H678" s="4"/>
    </row>
    <row r="679" spans="8:8" ht="13.35" customHeight="1">
      <c r="H679" s="4"/>
    </row>
    <row r="680" spans="8:8" ht="13.35" customHeight="1">
      <c r="H680" s="4"/>
    </row>
    <row r="681" spans="8:8" ht="13.35" customHeight="1">
      <c r="H681" s="4"/>
    </row>
    <row r="682" spans="8:8" ht="13.35" customHeight="1">
      <c r="H682" s="4"/>
    </row>
    <row r="683" spans="8:8" ht="13.35" customHeight="1">
      <c r="H683" s="4"/>
    </row>
    <row r="684" spans="8:8" ht="13.35" customHeight="1"/>
    <row r="685" spans="8:8" ht="13.35" customHeight="1"/>
    <row r="686" spans="8:8" ht="13.35" customHeight="1"/>
    <row r="687" spans="8:8" ht="13.35" customHeight="1"/>
    <row r="688" spans="8:8" ht="13.35" customHeight="1"/>
    <row r="689" ht="13.35" customHeight="1"/>
    <row r="690" ht="13.35" customHeight="1"/>
    <row r="691" ht="13.35" customHeight="1"/>
    <row r="692" ht="13.35" customHeight="1"/>
    <row r="693" ht="13.35" customHeight="1"/>
    <row r="694" ht="13.35" customHeight="1"/>
    <row r="695" ht="13.35" customHeight="1"/>
    <row r="696" ht="13.35" customHeight="1"/>
    <row r="697" ht="13.35" customHeight="1"/>
    <row r="698" ht="13.35" customHeight="1"/>
    <row r="699" ht="13.35" customHeight="1"/>
    <row r="700" ht="13.35" customHeight="1"/>
    <row r="701" ht="13.35" customHeight="1"/>
    <row r="702" ht="13.35" customHeight="1"/>
    <row r="703" ht="13.35" customHeight="1"/>
    <row r="704" ht="13.35" customHeight="1"/>
    <row r="705" ht="13.35" customHeight="1"/>
    <row r="706" ht="13.35" customHeight="1"/>
    <row r="707" ht="13.35" customHeight="1"/>
    <row r="708" ht="13.35" customHeight="1"/>
    <row r="709" ht="13.35" customHeight="1"/>
    <row r="710" ht="13.35" customHeight="1"/>
    <row r="711" ht="13.35" customHeight="1"/>
    <row r="712" ht="13.35" customHeight="1"/>
    <row r="713" ht="13.35" customHeight="1"/>
    <row r="714" ht="13.35" customHeight="1"/>
    <row r="715" ht="13.35" customHeight="1"/>
    <row r="716" ht="13.35" customHeight="1"/>
    <row r="717" ht="13.35" customHeight="1"/>
    <row r="718" ht="13.35" customHeight="1"/>
    <row r="719" ht="13.35" customHeight="1"/>
    <row r="720" ht="13.35" customHeight="1"/>
    <row r="721" ht="13.35" customHeight="1"/>
    <row r="722" ht="13.35" customHeight="1"/>
    <row r="723" ht="13.35" customHeight="1"/>
    <row r="724" ht="13.35" customHeight="1"/>
    <row r="725" ht="13.35" customHeight="1"/>
    <row r="726" ht="13.35" customHeight="1"/>
    <row r="727" ht="13.35" customHeight="1"/>
    <row r="728" ht="13.35" customHeight="1"/>
    <row r="729" ht="13.35" customHeight="1"/>
    <row r="730" ht="13.35" customHeight="1"/>
    <row r="731" ht="13.35" customHeight="1"/>
    <row r="732" ht="13.35" customHeight="1"/>
    <row r="733" ht="13.35" customHeight="1"/>
    <row r="734" ht="13.35" customHeight="1"/>
    <row r="735" ht="13.35" customHeight="1"/>
    <row r="736" ht="13.35" customHeight="1"/>
  </sheetData>
  <mergeCells count="596">
    <mergeCell ref="A540:B540"/>
    <mergeCell ref="C540:E540"/>
    <mergeCell ref="D421:E421"/>
    <mergeCell ref="C422:E422"/>
    <mergeCell ref="C424:E424"/>
    <mergeCell ref="D420:E420"/>
    <mergeCell ref="C419:E419"/>
    <mergeCell ref="D426:E426"/>
    <mergeCell ref="C427:E427"/>
    <mergeCell ref="B429:E429"/>
    <mergeCell ref="B534:E534"/>
    <mergeCell ref="A535:B535"/>
    <mergeCell ref="C535:E535"/>
    <mergeCell ref="A536:C536"/>
    <mergeCell ref="D536:E536"/>
    <mergeCell ref="A537:C537"/>
    <mergeCell ref="B432:E432"/>
    <mergeCell ref="A533:B533"/>
    <mergeCell ref="C533:E533"/>
    <mergeCell ref="C530:E530"/>
    <mergeCell ref="A496:C496"/>
    <mergeCell ref="D496:E496"/>
    <mergeCell ref="A520:C520"/>
    <mergeCell ref="D520:E520"/>
    <mergeCell ref="A293:C293"/>
    <mergeCell ref="J7:J8"/>
    <mergeCell ref="A395:E395"/>
    <mergeCell ref="A396:E396"/>
    <mergeCell ref="A452:E452"/>
    <mergeCell ref="A506:E506"/>
    <mergeCell ref="D537:E537"/>
    <mergeCell ref="C538:E538"/>
    <mergeCell ref="A216:E216"/>
    <mergeCell ref="A275:C275"/>
    <mergeCell ref="A272:B272"/>
    <mergeCell ref="B51:E51"/>
    <mergeCell ref="B56:E56"/>
    <mergeCell ref="A258:C258"/>
    <mergeCell ref="D258:E258"/>
    <mergeCell ref="A222:B222"/>
    <mergeCell ref="C222:E222"/>
    <mergeCell ref="A223:C223"/>
    <mergeCell ref="D223:E223"/>
    <mergeCell ref="A224:C224"/>
    <mergeCell ref="D224:E224"/>
    <mergeCell ref="A256:E256"/>
    <mergeCell ref="A257:B257"/>
    <mergeCell ref="C257:E257"/>
    <mergeCell ref="D541:E541"/>
    <mergeCell ref="A542:C542"/>
    <mergeCell ref="D542:E542"/>
    <mergeCell ref="C543:E543"/>
    <mergeCell ref="D279:E279"/>
    <mergeCell ref="A280:C280"/>
    <mergeCell ref="D280:E280"/>
    <mergeCell ref="A281:C281"/>
    <mergeCell ref="D281:E281"/>
    <mergeCell ref="B411:E411"/>
    <mergeCell ref="D400:E400"/>
    <mergeCell ref="A501:C501"/>
    <mergeCell ref="D501:E501"/>
    <mergeCell ref="C502:E502"/>
    <mergeCell ref="D416:E416"/>
    <mergeCell ref="C417:E417"/>
    <mergeCell ref="C403:E403"/>
    <mergeCell ref="D404:E404"/>
    <mergeCell ref="A394:E394"/>
    <mergeCell ref="C401:E401"/>
    <mergeCell ref="C414:E414"/>
    <mergeCell ref="B408:E408"/>
    <mergeCell ref="D299:E299"/>
    <mergeCell ref="B532:E532"/>
    <mergeCell ref="A253:C253"/>
    <mergeCell ref="D253:E253"/>
    <mergeCell ref="A252:C252"/>
    <mergeCell ref="D252:E252"/>
    <mergeCell ref="D239:E239"/>
    <mergeCell ref="D273:E273"/>
    <mergeCell ref="A244:C244"/>
    <mergeCell ref="D244:E244"/>
    <mergeCell ref="D241:E241"/>
    <mergeCell ref="A273:C273"/>
    <mergeCell ref="C263:E263"/>
    <mergeCell ref="D264:E264"/>
    <mergeCell ref="D265:E265"/>
    <mergeCell ref="A260:C260"/>
    <mergeCell ref="A217:B217"/>
    <mergeCell ref="A246:E246"/>
    <mergeCell ref="A241:C241"/>
    <mergeCell ref="D203:E203"/>
    <mergeCell ref="A208:C208"/>
    <mergeCell ref="D208:E208"/>
    <mergeCell ref="C212:E212"/>
    <mergeCell ref="A213:C213"/>
    <mergeCell ref="C207:E207"/>
    <mergeCell ref="A214:C214"/>
    <mergeCell ref="D214:E214"/>
    <mergeCell ref="A239:C239"/>
    <mergeCell ref="C227:E227"/>
    <mergeCell ref="A232:B232"/>
    <mergeCell ref="C232:E232"/>
    <mergeCell ref="D219:E219"/>
    <mergeCell ref="A219:C219"/>
    <mergeCell ref="A209:C209"/>
    <mergeCell ref="D228:E228"/>
    <mergeCell ref="A226:E226"/>
    <mergeCell ref="A227:B227"/>
    <mergeCell ref="D293:E293"/>
    <mergeCell ref="C284:E284"/>
    <mergeCell ref="D260:E260"/>
    <mergeCell ref="A268:E268"/>
    <mergeCell ref="A263:B263"/>
    <mergeCell ref="A264:C264"/>
    <mergeCell ref="A271:E271"/>
    <mergeCell ref="A290:B290"/>
    <mergeCell ref="A265:C265"/>
    <mergeCell ref="D286:E286"/>
    <mergeCell ref="A279:C279"/>
    <mergeCell ref="A285:C285"/>
    <mergeCell ref="C290:E290"/>
    <mergeCell ref="A284:B284"/>
    <mergeCell ref="D287:E287"/>
    <mergeCell ref="D285:E285"/>
    <mergeCell ref="A286:C286"/>
    <mergeCell ref="A270:E270"/>
    <mergeCell ref="C272:E272"/>
    <mergeCell ref="A251:B251"/>
    <mergeCell ref="C251:E251"/>
    <mergeCell ref="A278:B278"/>
    <mergeCell ref="C278:E278"/>
    <mergeCell ref="A277:E277"/>
    <mergeCell ref="A254:C254"/>
    <mergeCell ref="D254:E254"/>
    <mergeCell ref="A248:E248"/>
    <mergeCell ref="A296:B296"/>
    <mergeCell ref="C103:E103"/>
    <mergeCell ref="D139:E139"/>
    <mergeCell ref="D275:E275"/>
    <mergeCell ref="A274:C274"/>
    <mergeCell ref="A242:B242"/>
    <mergeCell ref="A229:C229"/>
    <mergeCell ref="D229:E229"/>
    <mergeCell ref="A238:C238"/>
    <mergeCell ref="D238:E238"/>
    <mergeCell ref="D274:E274"/>
    <mergeCell ref="A266:C266"/>
    <mergeCell ref="D266:E266"/>
    <mergeCell ref="A231:E231"/>
    <mergeCell ref="A237:B237"/>
    <mergeCell ref="C237:E237"/>
    <mergeCell ref="A259:C259"/>
    <mergeCell ref="D259:E259"/>
    <mergeCell ref="A228:C228"/>
    <mergeCell ref="C551:E551"/>
    <mergeCell ref="A552:E552"/>
    <mergeCell ref="C556:E556"/>
    <mergeCell ref="A557:E557"/>
    <mergeCell ref="B547:E547"/>
    <mergeCell ref="A548:B548"/>
    <mergeCell ref="C548:E548"/>
    <mergeCell ref="A546:E546"/>
    <mergeCell ref="B545:E545"/>
    <mergeCell ref="D521:E521"/>
    <mergeCell ref="C522:E522"/>
    <mergeCell ref="A525:E525"/>
    <mergeCell ref="A523:E523"/>
    <mergeCell ref="B524:E524"/>
    <mergeCell ref="A527:B527"/>
    <mergeCell ref="C527:E527"/>
    <mergeCell ref="A528:C528"/>
    <mergeCell ref="D528:E528"/>
    <mergeCell ref="B526:E526"/>
    <mergeCell ref="A521:C521"/>
    <mergeCell ref="A299:C299"/>
    <mergeCell ref="A541:C541"/>
    <mergeCell ref="A553:B553"/>
    <mergeCell ref="C553:E553"/>
    <mergeCell ref="B52:E52"/>
    <mergeCell ref="A53:E53"/>
    <mergeCell ref="B60:E60"/>
    <mergeCell ref="A61:E61"/>
    <mergeCell ref="A57:B57"/>
    <mergeCell ref="C57:E57"/>
    <mergeCell ref="A69:B69"/>
    <mergeCell ref="B68:E68"/>
    <mergeCell ref="A65:B65"/>
    <mergeCell ref="A67:E67"/>
    <mergeCell ref="C58:E58"/>
    <mergeCell ref="C59:E59"/>
    <mergeCell ref="B62:E62"/>
    <mergeCell ref="C63:E63"/>
    <mergeCell ref="A519:B519"/>
    <mergeCell ref="C512:E512"/>
    <mergeCell ref="A549:C549"/>
    <mergeCell ref="D549:E549"/>
    <mergeCell ref="A550:C550"/>
    <mergeCell ref="D550:E550"/>
    <mergeCell ref="A529:C529"/>
    <mergeCell ref="D529:E529"/>
    <mergeCell ref="A531:E531"/>
    <mergeCell ref="A567:H567"/>
    <mergeCell ref="A571:H571"/>
    <mergeCell ref="A561:E561"/>
    <mergeCell ref="D554:E554"/>
    <mergeCell ref="A555:C555"/>
    <mergeCell ref="D555:E555"/>
    <mergeCell ref="A560:E560"/>
    <mergeCell ref="A559:E559"/>
    <mergeCell ref="A562:J562"/>
    <mergeCell ref="B558:E558"/>
    <mergeCell ref="A554:C554"/>
    <mergeCell ref="A503:E503"/>
    <mergeCell ref="B504:E504"/>
    <mergeCell ref="A515:C515"/>
    <mergeCell ref="D515:E515"/>
    <mergeCell ref="A516:C516"/>
    <mergeCell ref="A511:C511"/>
    <mergeCell ref="D511:E511"/>
    <mergeCell ref="C517:E517"/>
    <mergeCell ref="A513:E513"/>
    <mergeCell ref="A514:B514"/>
    <mergeCell ref="C514:E514"/>
    <mergeCell ref="A518:E518"/>
    <mergeCell ref="C519:E519"/>
    <mergeCell ref="A475:C475"/>
    <mergeCell ref="A486:B486"/>
    <mergeCell ref="C486:E486"/>
    <mergeCell ref="D487:E487"/>
    <mergeCell ref="A488:C488"/>
    <mergeCell ref="D488:E488"/>
    <mergeCell ref="C489:E489"/>
    <mergeCell ref="A490:E490"/>
    <mergeCell ref="D516:E516"/>
    <mergeCell ref="A505:E505"/>
    <mergeCell ref="B508:E508"/>
    <mergeCell ref="A510:C510"/>
    <mergeCell ref="D510:E510"/>
    <mergeCell ref="A509:B509"/>
    <mergeCell ref="C509:E509"/>
    <mergeCell ref="C497:E497"/>
    <mergeCell ref="B493:E493"/>
    <mergeCell ref="A498:E498"/>
    <mergeCell ref="A499:B499"/>
    <mergeCell ref="C499:E499"/>
    <mergeCell ref="A500:C500"/>
    <mergeCell ref="D500:E500"/>
    <mergeCell ref="A494:B494"/>
    <mergeCell ref="C494:E494"/>
    <mergeCell ref="A487:C487"/>
    <mergeCell ref="A492:E492"/>
    <mergeCell ref="B491:E491"/>
    <mergeCell ref="C476:E476"/>
    <mergeCell ref="C481:E481"/>
    <mergeCell ref="A482:C482"/>
    <mergeCell ref="D482:E482"/>
    <mergeCell ref="A483:C483"/>
    <mergeCell ref="D483:E483"/>
    <mergeCell ref="C484:E484"/>
    <mergeCell ref="A464:E464"/>
    <mergeCell ref="B465:E465"/>
    <mergeCell ref="D461:E461"/>
    <mergeCell ref="A495:C495"/>
    <mergeCell ref="D495:E495"/>
    <mergeCell ref="A468:B468"/>
    <mergeCell ref="C468:E468"/>
    <mergeCell ref="A469:C469"/>
    <mergeCell ref="D469:E469"/>
    <mergeCell ref="A470:C470"/>
    <mergeCell ref="D470:E470"/>
    <mergeCell ref="A485:E485"/>
    <mergeCell ref="C471:E471"/>
    <mergeCell ref="A479:E479"/>
    <mergeCell ref="A472:E472"/>
    <mergeCell ref="A473:B473"/>
    <mergeCell ref="C473:E473"/>
    <mergeCell ref="A474:C474"/>
    <mergeCell ref="D474:E474"/>
    <mergeCell ref="A477:E477"/>
    <mergeCell ref="B478:E478"/>
    <mergeCell ref="A481:B481"/>
    <mergeCell ref="D475:E475"/>
    <mergeCell ref="B480:E480"/>
    <mergeCell ref="A455:B455"/>
    <mergeCell ref="C455:E455"/>
    <mergeCell ref="A456:C456"/>
    <mergeCell ref="D456:E456"/>
    <mergeCell ref="A462:C462"/>
    <mergeCell ref="D462:E462"/>
    <mergeCell ref="A460:B460"/>
    <mergeCell ref="C460:E460"/>
    <mergeCell ref="A461:C461"/>
    <mergeCell ref="C463:E463"/>
    <mergeCell ref="A466:E466"/>
    <mergeCell ref="B467:E467"/>
    <mergeCell ref="A457:C457"/>
    <mergeCell ref="D457:E457"/>
    <mergeCell ref="C458:E458"/>
    <mergeCell ref="A459:E459"/>
    <mergeCell ref="D440:E440"/>
    <mergeCell ref="D441:E441"/>
    <mergeCell ref="C442:E442"/>
    <mergeCell ref="A440:C440"/>
    <mergeCell ref="C447:E447"/>
    <mergeCell ref="A441:C441"/>
    <mergeCell ref="A443:E443"/>
    <mergeCell ref="A444:B444"/>
    <mergeCell ref="C444:E444"/>
    <mergeCell ref="A445:C445"/>
    <mergeCell ref="D445:E445"/>
    <mergeCell ref="A446:C446"/>
    <mergeCell ref="D446:E446"/>
    <mergeCell ref="A448:E448"/>
    <mergeCell ref="B449:E449"/>
    <mergeCell ref="A450:E450"/>
    <mergeCell ref="B454:E454"/>
    <mergeCell ref="B438:E438"/>
    <mergeCell ref="A439:B439"/>
    <mergeCell ref="D425:E425"/>
    <mergeCell ref="C439:E439"/>
    <mergeCell ref="C69:E69"/>
    <mergeCell ref="A436:E436"/>
    <mergeCell ref="A433:E433"/>
    <mergeCell ref="A434:E434"/>
    <mergeCell ref="A389:E389"/>
    <mergeCell ref="B397:E397"/>
    <mergeCell ref="C383:E383"/>
    <mergeCell ref="C398:E398"/>
    <mergeCell ref="D399:E399"/>
    <mergeCell ref="B390:E390"/>
    <mergeCell ref="D415:E415"/>
    <mergeCell ref="C388:E388"/>
    <mergeCell ref="D405:E405"/>
    <mergeCell ref="C406:E406"/>
    <mergeCell ref="B413:E413"/>
    <mergeCell ref="A412:E412"/>
    <mergeCell ref="B393:E393"/>
    <mergeCell ref="D371:E371"/>
    <mergeCell ref="A287:C287"/>
    <mergeCell ref="B177:E177"/>
    <mergeCell ref="C385:E385"/>
    <mergeCell ref="D386:E386"/>
    <mergeCell ref="D387:E387"/>
    <mergeCell ref="D376:E376"/>
    <mergeCell ref="C365:E365"/>
    <mergeCell ref="D366:E366"/>
    <mergeCell ref="D367:E367"/>
    <mergeCell ref="C368:E368"/>
    <mergeCell ref="C370:E370"/>
    <mergeCell ref="D377:E377"/>
    <mergeCell ref="C378:E378"/>
    <mergeCell ref="C380:E380"/>
    <mergeCell ref="D381:E381"/>
    <mergeCell ref="D382:E382"/>
    <mergeCell ref="D372:E372"/>
    <mergeCell ref="C373:E373"/>
    <mergeCell ref="C375:E375"/>
    <mergeCell ref="A351:E351"/>
    <mergeCell ref="A357:E357"/>
    <mergeCell ref="A353:E353"/>
    <mergeCell ref="A354:E354"/>
    <mergeCell ref="B352:E352"/>
    <mergeCell ref="A355:E355"/>
    <mergeCell ref="A358:E358"/>
    <mergeCell ref="C347:E347"/>
    <mergeCell ref="A364:E364"/>
    <mergeCell ref="B359:E359"/>
    <mergeCell ref="D361:E361"/>
    <mergeCell ref="D362:E362"/>
    <mergeCell ref="C363:E363"/>
    <mergeCell ref="D348:E348"/>
    <mergeCell ref="D349:E349"/>
    <mergeCell ref="C350:E350"/>
    <mergeCell ref="A346:E346"/>
    <mergeCell ref="A329:E329"/>
    <mergeCell ref="A331:E331"/>
    <mergeCell ref="B330:E330"/>
    <mergeCell ref="A305:C305"/>
    <mergeCell ref="D305:E305"/>
    <mergeCell ref="C325:E325"/>
    <mergeCell ref="D327:E327"/>
    <mergeCell ref="D316:E316"/>
    <mergeCell ref="C318:E318"/>
    <mergeCell ref="A307:E307"/>
    <mergeCell ref="A308:E308"/>
    <mergeCell ref="B313:E313"/>
    <mergeCell ref="A341:E341"/>
    <mergeCell ref="C342:E342"/>
    <mergeCell ref="D343:E343"/>
    <mergeCell ref="C345:E345"/>
    <mergeCell ref="A311:E311"/>
    <mergeCell ref="A309:E309"/>
    <mergeCell ref="B335:E335"/>
    <mergeCell ref="C328:E328"/>
    <mergeCell ref="A319:E319"/>
    <mergeCell ref="C320:E320"/>
    <mergeCell ref="D321:E321"/>
    <mergeCell ref="C340:E340"/>
    <mergeCell ref="D344:E344"/>
    <mergeCell ref="A297:C297"/>
    <mergeCell ref="D297:E297"/>
    <mergeCell ref="A298:C298"/>
    <mergeCell ref="D298:E298"/>
    <mergeCell ref="A291:C291"/>
    <mergeCell ref="D291:E291"/>
    <mergeCell ref="A333:E333"/>
    <mergeCell ref="D292:E292"/>
    <mergeCell ref="D315:E315"/>
    <mergeCell ref="C314:E314"/>
    <mergeCell ref="A295:E295"/>
    <mergeCell ref="A292:C292"/>
    <mergeCell ref="A304:C304"/>
    <mergeCell ref="A302:B302"/>
    <mergeCell ref="C302:E302"/>
    <mergeCell ref="D303:E303"/>
    <mergeCell ref="A301:E301"/>
    <mergeCell ref="D304:E304"/>
    <mergeCell ref="C296:E296"/>
    <mergeCell ref="A303:C303"/>
    <mergeCell ref="D338:E338"/>
    <mergeCell ref="C336:E336"/>
    <mergeCell ref="A221:E221"/>
    <mergeCell ref="A202:B202"/>
    <mergeCell ref="C202:E202"/>
    <mergeCell ref="A203:C203"/>
    <mergeCell ref="C86:E86"/>
    <mergeCell ref="B87:E87"/>
    <mergeCell ref="A71:B71"/>
    <mergeCell ref="A73:E73"/>
    <mergeCell ref="C80:E80"/>
    <mergeCell ref="B72:E72"/>
    <mergeCell ref="A77:E77"/>
    <mergeCell ref="B79:E79"/>
    <mergeCell ref="D149:E149"/>
    <mergeCell ref="C141:E141"/>
    <mergeCell ref="C146:E146"/>
    <mergeCell ref="A97:E97"/>
    <mergeCell ref="C90:E90"/>
    <mergeCell ref="B92:E92"/>
    <mergeCell ref="C148:E148"/>
    <mergeCell ref="B89:E89"/>
    <mergeCell ref="C85:E85"/>
    <mergeCell ref="A152:E152"/>
    <mergeCell ref="A163:E163"/>
    <mergeCell ref="C106:E106"/>
    <mergeCell ref="A204:C204"/>
    <mergeCell ref="A212:B212"/>
    <mergeCell ref="D204:E204"/>
    <mergeCell ref="A206:E206"/>
    <mergeCell ref="C65:E65"/>
    <mergeCell ref="B66:E66"/>
    <mergeCell ref="D166:E166"/>
    <mergeCell ref="B102:E102"/>
    <mergeCell ref="B107:E107"/>
    <mergeCell ref="C100:E100"/>
    <mergeCell ref="C101:E101"/>
    <mergeCell ref="B109:E109"/>
    <mergeCell ref="C105:E105"/>
    <mergeCell ref="B104:E104"/>
    <mergeCell ref="C110:E110"/>
    <mergeCell ref="D209:E209"/>
    <mergeCell ref="A211:E211"/>
    <mergeCell ref="A207:B207"/>
    <mergeCell ref="B153:E153"/>
    <mergeCell ref="B156:E156"/>
    <mergeCell ref="B174:E174"/>
    <mergeCell ref="D165:E165"/>
    <mergeCell ref="C164:E164"/>
    <mergeCell ref="D322:E322"/>
    <mergeCell ref="D326:E326"/>
    <mergeCell ref="C111:E111"/>
    <mergeCell ref="A173:E173"/>
    <mergeCell ref="A147:E147"/>
    <mergeCell ref="D140:E140"/>
    <mergeCell ref="D155:E155"/>
    <mergeCell ref="C143:E143"/>
    <mergeCell ref="D150:E150"/>
    <mergeCell ref="D144:E144"/>
    <mergeCell ref="D145:E145"/>
    <mergeCell ref="A136:E136"/>
    <mergeCell ref="A117:E117"/>
    <mergeCell ref="B125:E125"/>
    <mergeCell ref="A233:C233"/>
    <mergeCell ref="D233:E233"/>
    <mergeCell ref="A234:C234"/>
    <mergeCell ref="D234:E234"/>
    <mergeCell ref="A115:E115"/>
    <mergeCell ref="B188:E188"/>
    <mergeCell ref="A133:E133"/>
    <mergeCell ref="C129:E129"/>
    <mergeCell ref="D154:E154"/>
    <mergeCell ref="B113:E113"/>
    <mergeCell ref="D337:E337"/>
    <mergeCell ref="C242:E242"/>
    <mergeCell ref="A243:C243"/>
    <mergeCell ref="D243:E243"/>
    <mergeCell ref="A247:E247"/>
    <mergeCell ref="A249:E249"/>
    <mergeCell ref="D170:E170"/>
    <mergeCell ref="A218:C218"/>
    <mergeCell ref="D218:E218"/>
    <mergeCell ref="A178:E178"/>
    <mergeCell ref="A179:E179"/>
    <mergeCell ref="A199:E199"/>
    <mergeCell ref="A200:E200"/>
    <mergeCell ref="C192:E192"/>
    <mergeCell ref="A198:E198"/>
    <mergeCell ref="B193:E193"/>
    <mergeCell ref="C197:E197"/>
    <mergeCell ref="A180:E180"/>
    <mergeCell ref="A182:E182"/>
    <mergeCell ref="B183:E183"/>
    <mergeCell ref="A187:E187"/>
    <mergeCell ref="A324:E324"/>
    <mergeCell ref="C323:E323"/>
    <mergeCell ref="D176:E176"/>
    <mergeCell ref="C217:E217"/>
    <mergeCell ref="B82:E82"/>
    <mergeCell ref="C83:E83"/>
    <mergeCell ref="B84:E84"/>
    <mergeCell ref="B99:E99"/>
    <mergeCell ref="A70:B70"/>
    <mergeCell ref="A58:B58"/>
    <mergeCell ref="A59:B59"/>
    <mergeCell ref="A63:B63"/>
    <mergeCell ref="A142:E142"/>
    <mergeCell ref="A135:E135"/>
    <mergeCell ref="A134:E134"/>
    <mergeCell ref="B137:E137"/>
    <mergeCell ref="C169:E169"/>
    <mergeCell ref="C138:E138"/>
    <mergeCell ref="A168:E168"/>
    <mergeCell ref="C70:E70"/>
    <mergeCell ref="C71:E71"/>
    <mergeCell ref="C91:E91"/>
    <mergeCell ref="A98:E98"/>
    <mergeCell ref="A94:E94"/>
    <mergeCell ref="A64:B64"/>
    <mergeCell ref="A74:E74"/>
    <mergeCell ref="D213:E213"/>
    <mergeCell ref="A3:F3"/>
    <mergeCell ref="C41:E41"/>
    <mergeCell ref="B33:E33"/>
    <mergeCell ref="C34:E34"/>
    <mergeCell ref="C35:E35"/>
    <mergeCell ref="C42:E42"/>
    <mergeCell ref="C44:E44"/>
    <mergeCell ref="B45:E45"/>
    <mergeCell ref="C64:E64"/>
    <mergeCell ref="B40:E40"/>
    <mergeCell ref="J1:L1"/>
    <mergeCell ref="J2:L2"/>
    <mergeCell ref="J3:L3"/>
    <mergeCell ref="A1:F1"/>
    <mergeCell ref="C81:E81"/>
    <mergeCell ref="A16:E16"/>
    <mergeCell ref="A13:E13"/>
    <mergeCell ref="A9:E9"/>
    <mergeCell ref="A10:E10"/>
    <mergeCell ref="A54:E54"/>
    <mergeCell ref="A55:E55"/>
    <mergeCell ref="A30:E30"/>
    <mergeCell ref="A22:E22"/>
    <mergeCell ref="A24:E24"/>
    <mergeCell ref="J5:K6"/>
    <mergeCell ref="A27:E27"/>
    <mergeCell ref="A29:E29"/>
    <mergeCell ref="A23:B23"/>
    <mergeCell ref="C23:E23"/>
    <mergeCell ref="B25:E25"/>
    <mergeCell ref="B26:E26"/>
    <mergeCell ref="A5:E7"/>
    <mergeCell ref="A2:F2"/>
    <mergeCell ref="A108:E108"/>
    <mergeCell ref="K7:K8"/>
    <mergeCell ref="G6:G8"/>
    <mergeCell ref="A119:E119"/>
    <mergeCell ref="B120:E120"/>
    <mergeCell ref="A124:E124"/>
    <mergeCell ref="D171:E171"/>
    <mergeCell ref="D175:E175"/>
    <mergeCell ref="A18:E18"/>
    <mergeCell ref="B14:E14"/>
    <mergeCell ref="B15:E15"/>
    <mergeCell ref="A47:E47"/>
    <mergeCell ref="A32:E32"/>
    <mergeCell ref="A17:B17"/>
    <mergeCell ref="C17:E17"/>
    <mergeCell ref="B19:E19"/>
    <mergeCell ref="B20:E20"/>
    <mergeCell ref="B21:E21"/>
    <mergeCell ref="C36:E36"/>
    <mergeCell ref="C37:E37"/>
    <mergeCell ref="A49:E49"/>
    <mergeCell ref="B50:E50"/>
    <mergeCell ref="B48:E48"/>
    <mergeCell ref="B38:E38"/>
  </mergeCells>
  <phoneticPr fontId="0" type="noConversion"/>
  <printOptions horizontalCentered="1" gridLinesSet="0"/>
  <pageMargins left="0.45" right="0.45" top="0.5" bottom="0.5" header="0.3" footer="0.3"/>
  <pageSetup scale="75" orientation="portrait" horizontalDpi="1200" verticalDpi="1200" r:id="rId1"/>
  <headerFooter alignWithMargins="0">
    <oddFooter>&amp;L&amp;"Arial,Italic"&amp;9* Counts used for official federal reporting.&amp;C&amp;9Page &amp;P</oddFooter>
  </headerFooter>
  <rowBreaks count="8" manualBreakCount="8">
    <brk id="74" max="16383" man="1"/>
    <brk id="133" max="16383" man="1"/>
    <brk id="198" max="16383" man="1"/>
    <brk id="267" max="16383" man="1"/>
    <brk id="330" max="11" man="1"/>
    <brk id="393" max="11" man="1"/>
    <brk id="449" max="11" man="1"/>
    <brk id="504" max="11" man="1"/>
  </rowBreaks>
  <ignoredErrors>
    <ignoredError sqref="I176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Fall 2010</vt:lpstr>
      <vt:lpstr>'Fall 2010'!Print_Area</vt:lpstr>
      <vt:lpstr>'Fall 2010'!Print_Titles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Fall Enrollment Summary</dc:title>
  <dc:subject>Enrollment</dc:subject>
  <dc:creator>AMB</dc:creator>
  <dc:description>New Fall Summary - Entered in Excel 5.0</dc:description>
  <cp:lastModifiedBy>Ssavor</cp:lastModifiedBy>
  <cp:lastPrinted>2011-02-10T18:42:37Z</cp:lastPrinted>
  <dcterms:created xsi:type="dcterms:W3CDTF">1997-11-20T19:35:21Z</dcterms:created>
  <dcterms:modified xsi:type="dcterms:W3CDTF">2011-07-01T17:54:25Z</dcterms:modified>
</cp:coreProperties>
</file>