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nrollment Summary\FALL\END OF SEMESTER\"/>
    </mc:Choice>
  </mc:AlternateContent>
  <bookViews>
    <workbookView xWindow="0" yWindow="0" windowWidth="28800" windowHeight="13020"/>
  </bookViews>
  <sheets>
    <sheet name="Fall 2016" sheetId="1" r:id="rId1"/>
    <sheet name="Noteview Macro" sheetId="17" state="veryHidden" r:id="rId2"/>
    <sheet name="Directions" sheetId="18" r:id="rId3"/>
  </sheets>
  <definedNames>
    <definedName name="HTML_CodePage" hidden="1">1252</definedName>
    <definedName name="HTML_Control" hidden="1">{"'Sheet2'!$A$1:$M$465"}</definedName>
    <definedName name="HTML_Description" hidden="1">""</definedName>
    <definedName name="HTML_Email" hidden="1">"ssavor@uwyo.edu"</definedName>
    <definedName name="HTML_Header" hidden="1">""</definedName>
    <definedName name="HTML_LastUpdate" hidden="1">"2/4/00"</definedName>
    <definedName name="HTML_LineAfter" hidden="1">FALSE</definedName>
    <definedName name="HTML_LineBefore" hidden="1">FALSE</definedName>
    <definedName name="HTML_Name" hidden="1">"Sue Koller"</definedName>
    <definedName name="HTML_OBDlg2" hidden="1">TRUE</definedName>
    <definedName name="HTML_OBDlg4" hidden="1">TRUE</definedName>
    <definedName name="HTML_OS" hidden="1">0</definedName>
    <definedName name="HTML_PathFile" hidden="1">"C:\sean\web\Enrollment\fall99es.htm"</definedName>
    <definedName name="HTML_Title" hidden="1">"University of Wyoming - Fall '99 End of Semester Enrollment Summary"</definedName>
    <definedName name="_xlnm.Print_Area" localSheetId="0">'Fall 2016'!$A$1:$L$608</definedName>
    <definedName name="_xlnm.Print_Titles" localSheetId="0">'Fall 2016'!$1:$6</definedName>
  </definedNames>
  <calcPr calcId="162913" concurrentCalc="0"/>
</workbook>
</file>

<file path=xl/calcChain.xml><?xml version="1.0" encoding="utf-8"?>
<calcChain xmlns="http://schemas.openxmlformats.org/spreadsheetml/2006/main">
  <c r="H524" i="1" l="1"/>
  <c r="H523" i="1"/>
  <c r="G523" i="1"/>
  <c r="F524" i="1"/>
  <c r="F523" i="1"/>
  <c r="H498" i="1"/>
  <c r="H497" i="1"/>
  <c r="G497" i="1"/>
  <c r="F498" i="1"/>
  <c r="F497" i="1"/>
  <c r="F328" i="1"/>
  <c r="I39" i="1"/>
  <c r="L39" i="1"/>
  <c r="I303" i="1"/>
  <c r="I239" i="1"/>
  <c r="F431" i="1"/>
  <c r="G431" i="1"/>
  <c r="H431" i="1"/>
  <c r="F432" i="1"/>
  <c r="G432" i="1"/>
  <c r="H432" i="1"/>
  <c r="F428" i="1"/>
  <c r="G428" i="1"/>
  <c r="H428" i="1"/>
  <c r="F235" i="1"/>
  <c r="G235" i="1"/>
  <c r="H235" i="1"/>
  <c r="J191" i="1"/>
  <c r="K191" i="1"/>
  <c r="I588" i="1"/>
  <c r="I400" i="1"/>
  <c r="I399" i="1"/>
  <c r="I176" i="1"/>
  <c r="F570" i="1"/>
  <c r="I448" i="1"/>
  <c r="F401" i="1"/>
  <c r="I252" i="1"/>
  <c r="F144" i="1"/>
  <c r="G144" i="1"/>
  <c r="H144" i="1"/>
  <c r="F145" i="1"/>
  <c r="G145" i="1"/>
  <c r="H145" i="1"/>
  <c r="K468" i="1"/>
  <c r="J468" i="1"/>
  <c r="H468" i="1"/>
  <c r="G468" i="1"/>
  <c r="F468" i="1"/>
  <c r="K467" i="1"/>
  <c r="J467" i="1"/>
  <c r="H467" i="1"/>
  <c r="G467" i="1"/>
  <c r="F467" i="1"/>
  <c r="K464" i="1"/>
  <c r="J464" i="1"/>
  <c r="H464" i="1"/>
  <c r="G464" i="1"/>
  <c r="F464" i="1"/>
  <c r="I463" i="1"/>
  <c r="L463" i="1"/>
  <c r="I462" i="1"/>
  <c r="K459" i="1"/>
  <c r="J459" i="1"/>
  <c r="H459" i="1"/>
  <c r="G459" i="1"/>
  <c r="F459" i="1"/>
  <c r="I458" i="1"/>
  <c r="L458" i="1"/>
  <c r="I457" i="1"/>
  <c r="K454" i="1"/>
  <c r="J454" i="1"/>
  <c r="H454" i="1"/>
  <c r="G454" i="1"/>
  <c r="F454" i="1"/>
  <c r="I453" i="1"/>
  <c r="L453" i="1"/>
  <c r="I452" i="1"/>
  <c r="L452" i="1"/>
  <c r="K449" i="1"/>
  <c r="J449" i="1"/>
  <c r="H449" i="1"/>
  <c r="G449" i="1"/>
  <c r="F449" i="1"/>
  <c r="L448" i="1"/>
  <c r="I447" i="1"/>
  <c r="K444" i="1"/>
  <c r="J444" i="1"/>
  <c r="H444" i="1"/>
  <c r="G444" i="1"/>
  <c r="F444" i="1"/>
  <c r="I443" i="1"/>
  <c r="L443" i="1"/>
  <c r="I442" i="1"/>
  <c r="K439" i="1"/>
  <c r="J439" i="1"/>
  <c r="H439" i="1"/>
  <c r="G439" i="1"/>
  <c r="F439" i="1"/>
  <c r="I438" i="1"/>
  <c r="L438" i="1"/>
  <c r="I437" i="1"/>
  <c r="K432" i="1"/>
  <c r="J432" i="1"/>
  <c r="K431" i="1"/>
  <c r="J431" i="1"/>
  <c r="K428" i="1"/>
  <c r="J428" i="1"/>
  <c r="I427" i="1"/>
  <c r="L427" i="1"/>
  <c r="I426" i="1"/>
  <c r="K423" i="1"/>
  <c r="J423" i="1"/>
  <c r="H423" i="1"/>
  <c r="G423" i="1"/>
  <c r="F423" i="1"/>
  <c r="I422" i="1"/>
  <c r="L422" i="1"/>
  <c r="I421" i="1"/>
  <c r="L421" i="1"/>
  <c r="K416" i="1"/>
  <c r="J416" i="1"/>
  <c r="H416" i="1"/>
  <c r="G416" i="1"/>
  <c r="F416" i="1"/>
  <c r="I415" i="1"/>
  <c r="L415" i="1"/>
  <c r="I414" i="1"/>
  <c r="L414" i="1"/>
  <c r="K411" i="1"/>
  <c r="J411" i="1"/>
  <c r="H411" i="1"/>
  <c r="G411" i="1"/>
  <c r="F411" i="1"/>
  <c r="I410" i="1"/>
  <c r="L410" i="1"/>
  <c r="I409" i="1"/>
  <c r="K406" i="1"/>
  <c r="J406" i="1"/>
  <c r="H406" i="1"/>
  <c r="G406" i="1"/>
  <c r="F406" i="1"/>
  <c r="I405" i="1"/>
  <c r="L405" i="1"/>
  <c r="I404" i="1"/>
  <c r="L404" i="1"/>
  <c r="K401" i="1"/>
  <c r="J401" i="1"/>
  <c r="H401" i="1"/>
  <c r="G401" i="1"/>
  <c r="H389" i="1"/>
  <c r="K390" i="1"/>
  <c r="J390" i="1"/>
  <c r="K389" i="1"/>
  <c r="J389" i="1"/>
  <c r="H390" i="1"/>
  <c r="G390" i="1"/>
  <c r="G389" i="1"/>
  <c r="F390" i="1"/>
  <c r="F389" i="1"/>
  <c r="I369" i="1"/>
  <c r="L369" i="1"/>
  <c r="K371" i="1"/>
  <c r="J371" i="1"/>
  <c r="H371" i="1"/>
  <c r="G371" i="1"/>
  <c r="F371" i="1"/>
  <c r="J433" i="1"/>
  <c r="H433" i="1"/>
  <c r="I464" i="1"/>
  <c r="I459" i="1"/>
  <c r="I467" i="1"/>
  <c r="J469" i="1"/>
  <c r="K469" i="1"/>
  <c r="H469" i="1"/>
  <c r="G469" i="1"/>
  <c r="F469" i="1"/>
  <c r="I428" i="1"/>
  <c r="L416" i="1"/>
  <c r="G433" i="1"/>
  <c r="I432" i="1"/>
  <c r="I406" i="1"/>
  <c r="I411" i="1"/>
  <c r="L454" i="1"/>
  <c r="L457" i="1"/>
  <c r="L459" i="1"/>
  <c r="I431" i="1"/>
  <c r="I449" i="1"/>
  <c r="L449" i="1"/>
  <c r="L426" i="1"/>
  <c r="L428" i="1"/>
  <c r="L437" i="1"/>
  <c r="L439" i="1"/>
  <c r="I416" i="1"/>
  <c r="F433" i="1"/>
  <c r="K433" i="1"/>
  <c r="I468" i="1"/>
  <c r="I444" i="1"/>
  <c r="L447" i="1"/>
  <c r="L406" i="1"/>
  <c r="L468" i="1"/>
  <c r="I439" i="1"/>
  <c r="L423" i="1"/>
  <c r="L400" i="1"/>
  <c r="L432" i="1"/>
  <c r="I401" i="1"/>
  <c r="L409" i="1"/>
  <c r="L411" i="1"/>
  <c r="I423" i="1"/>
  <c r="L442" i="1"/>
  <c r="L444" i="1"/>
  <c r="I454" i="1"/>
  <c r="L462" i="1"/>
  <c r="L464" i="1"/>
  <c r="L399" i="1"/>
  <c r="K161" i="1"/>
  <c r="K160" i="1"/>
  <c r="J161" i="1"/>
  <c r="J160" i="1"/>
  <c r="H161" i="1"/>
  <c r="G161" i="1"/>
  <c r="H160" i="1"/>
  <c r="G160" i="1"/>
  <c r="F161" i="1"/>
  <c r="F160" i="1"/>
  <c r="K145" i="1"/>
  <c r="J145" i="1"/>
  <c r="K144" i="1"/>
  <c r="J144" i="1"/>
  <c r="J471" i="1"/>
  <c r="H471" i="1"/>
  <c r="G471" i="1"/>
  <c r="K471" i="1"/>
  <c r="I469" i="1"/>
  <c r="I433" i="1"/>
  <c r="F471" i="1"/>
  <c r="L431" i="1"/>
  <c r="L401" i="1"/>
  <c r="L467" i="1"/>
  <c r="G549" i="1"/>
  <c r="H549" i="1"/>
  <c r="G507" i="1"/>
  <c r="I287" i="1"/>
  <c r="F240" i="1"/>
  <c r="L469" i="1"/>
  <c r="L433" i="1"/>
  <c r="I471" i="1"/>
  <c r="I194" i="1"/>
  <c r="I195" i="1"/>
  <c r="I175" i="1"/>
  <c r="F117" i="1"/>
  <c r="G66" i="1"/>
  <c r="I60" i="1"/>
  <c r="L471" i="1"/>
  <c r="F323" i="1"/>
  <c r="G323" i="1"/>
  <c r="H323" i="1"/>
  <c r="I13" i="1"/>
  <c r="J525" i="1"/>
  <c r="K525" i="1"/>
  <c r="G348" i="1"/>
  <c r="G333" i="1"/>
  <c r="G122" i="1"/>
  <c r="H19" i="1"/>
  <c r="G19" i="1"/>
  <c r="F19" i="1"/>
  <c r="K352" i="1"/>
  <c r="K351" i="1"/>
  <c r="J352" i="1"/>
  <c r="J351" i="1"/>
  <c r="H352" i="1"/>
  <c r="G352" i="1"/>
  <c r="H351" i="1"/>
  <c r="G351" i="1"/>
  <c r="F352" i="1"/>
  <c r="F351" i="1"/>
  <c r="H201" i="1"/>
  <c r="G201" i="1"/>
  <c r="F201" i="1"/>
  <c r="K126" i="1"/>
  <c r="K125" i="1"/>
  <c r="J126" i="1"/>
  <c r="J125" i="1"/>
  <c r="H126" i="1"/>
  <c r="H125" i="1"/>
  <c r="G126" i="1"/>
  <c r="G125" i="1"/>
  <c r="F126" i="1"/>
  <c r="F125" i="1"/>
  <c r="F353" i="1"/>
  <c r="K127" i="1"/>
  <c r="J127" i="1"/>
  <c r="K122" i="1"/>
  <c r="J122" i="1"/>
  <c r="K117" i="1"/>
  <c r="J117" i="1"/>
  <c r="J541" i="1"/>
  <c r="I370" i="1"/>
  <c r="L370" i="1"/>
  <c r="I364" i="1"/>
  <c r="L364" i="1"/>
  <c r="I160" i="1"/>
  <c r="I156" i="1"/>
  <c r="I155" i="1"/>
  <c r="I38" i="1"/>
  <c r="F494" i="1"/>
  <c r="G536" i="1"/>
  <c r="I371" i="1"/>
  <c r="L371" i="1"/>
  <c r="I524" i="1"/>
  <c r="I308" i="1"/>
  <c r="I261" i="1"/>
  <c r="I145" i="1"/>
  <c r="I144" i="1"/>
  <c r="F348" i="1"/>
  <c r="F338" i="1"/>
  <c r="K361" i="1"/>
  <c r="I120" i="1"/>
  <c r="I121" i="1"/>
  <c r="I384" i="1"/>
  <c r="I385" i="1"/>
  <c r="J56" i="1"/>
  <c r="K56" i="1"/>
  <c r="K177" i="1"/>
  <c r="J177" i="1"/>
  <c r="H177" i="1"/>
  <c r="G177" i="1"/>
  <c r="F177" i="1"/>
  <c r="L176" i="1"/>
  <c r="K172" i="1"/>
  <c r="J172" i="1"/>
  <c r="H172" i="1"/>
  <c r="G172" i="1"/>
  <c r="F172" i="1"/>
  <c r="I171" i="1"/>
  <c r="I170" i="1"/>
  <c r="H127" i="1"/>
  <c r="G127" i="1"/>
  <c r="F127" i="1"/>
  <c r="H122" i="1"/>
  <c r="F122" i="1"/>
  <c r="L121" i="1"/>
  <c r="I122" i="1"/>
  <c r="H117" i="1"/>
  <c r="G117" i="1"/>
  <c r="I116" i="1"/>
  <c r="L116" i="1"/>
  <c r="I115" i="1"/>
  <c r="J179" i="1"/>
  <c r="F179" i="1"/>
  <c r="K179" i="1"/>
  <c r="G179" i="1"/>
  <c r="H179" i="1"/>
  <c r="L126" i="1"/>
  <c r="I177" i="1"/>
  <c r="I117" i="1"/>
  <c r="L170" i="1"/>
  <c r="L171" i="1"/>
  <c r="I172" i="1"/>
  <c r="L175" i="1"/>
  <c r="L177" i="1"/>
  <c r="I125" i="1"/>
  <c r="I126" i="1"/>
  <c r="L115" i="1"/>
  <c r="L120" i="1"/>
  <c r="L122" i="1"/>
  <c r="G141" i="1"/>
  <c r="J86" i="1"/>
  <c r="J81" i="1"/>
  <c r="J76" i="1"/>
  <c r="H66" i="1"/>
  <c r="I518" i="1"/>
  <c r="I519" i="1"/>
  <c r="I22" i="1"/>
  <c r="I23" i="1"/>
  <c r="I12" i="1"/>
  <c r="I179" i="1"/>
  <c r="L172" i="1"/>
  <c r="L179" i="1"/>
  <c r="I127" i="1"/>
  <c r="L117" i="1"/>
  <c r="L125" i="1"/>
  <c r="K353" i="1"/>
  <c r="J353" i="1"/>
  <c r="H353" i="1"/>
  <c r="G353" i="1"/>
  <c r="J162" i="1"/>
  <c r="K162" i="1"/>
  <c r="H162" i="1"/>
  <c r="G162" i="1"/>
  <c r="L127" i="1"/>
  <c r="J26" i="1"/>
  <c r="H76" i="1"/>
  <c r="I64" i="1"/>
  <c r="I574" i="1"/>
  <c r="L574" i="1"/>
  <c r="I573" i="1"/>
  <c r="L573" i="1"/>
  <c r="I569" i="1"/>
  <c r="L569" i="1"/>
  <c r="I568" i="1"/>
  <c r="L568" i="1"/>
  <c r="K575" i="1"/>
  <c r="J575" i="1"/>
  <c r="H575" i="1"/>
  <c r="G575" i="1"/>
  <c r="F575" i="1"/>
  <c r="F577" i="1"/>
  <c r="K570" i="1"/>
  <c r="J570" i="1"/>
  <c r="H570" i="1"/>
  <c r="G570" i="1"/>
  <c r="H577" i="1"/>
  <c r="G577" i="1"/>
  <c r="J577" i="1"/>
  <c r="I570" i="1"/>
  <c r="I575" i="1"/>
  <c r="K577" i="1"/>
  <c r="L575" i="1"/>
  <c r="L570" i="1"/>
  <c r="L577" i="1"/>
  <c r="I577" i="1"/>
  <c r="K258" i="1"/>
  <c r="J258" i="1"/>
  <c r="H258" i="1"/>
  <c r="G258" i="1"/>
  <c r="F258" i="1"/>
  <c r="I257" i="1"/>
  <c r="L257" i="1"/>
  <c r="I256" i="1"/>
  <c r="K206" i="1"/>
  <c r="J206" i="1"/>
  <c r="H206" i="1"/>
  <c r="G206" i="1"/>
  <c r="F206" i="1"/>
  <c r="I205" i="1"/>
  <c r="L205" i="1"/>
  <c r="I204" i="1"/>
  <c r="K19" i="1"/>
  <c r="I258" i="1"/>
  <c r="I206" i="1"/>
  <c r="L256" i="1"/>
  <c r="L258" i="1"/>
  <c r="L204" i="1"/>
  <c r="L206" i="1"/>
  <c r="K391" i="1"/>
  <c r="K393" i="1"/>
  <c r="J88" i="1"/>
  <c r="K35" i="1"/>
  <c r="G35" i="1"/>
  <c r="H35" i="1"/>
  <c r="J35" i="1"/>
  <c r="I327" i="1"/>
  <c r="L327" i="1"/>
  <c r="I33" i="1"/>
  <c r="L33" i="1"/>
  <c r="I34" i="1"/>
  <c r="L34" i="1"/>
  <c r="F35" i="1"/>
  <c r="I492" i="1"/>
  <c r="L492" i="1"/>
  <c r="I41" i="1"/>
  <c r="L41" i="1"/>
  <c r="I8" i="1"/>
  <c r="L8" i="1"/>
  <c r="I14" i="1"/>
  <c r="I17" i="1"/>
  <c r="L17" i="1"/>
  <c r="I18" i="1"/>
  <c r="L18" i="1"/>
  <c r="I24" i="1"/>
  <c r="I31" i="1"/>
  <c r="L31" i="1"/>
  <c r="I32" i="1"/>
  <c r="L32" i="1"/>
  <c r="I40" i="1"/>
  <c r="L40" i="1"/>
  <c r="I42" i="1"/>
  <c r="L42" i="1"/>
  <c r="I54" i="1"/>
  <c r="L54" i="1"/>
  <c r="I55" i="1"/>
  <c r="L55" i="1"/>
  <c r="I59" i="1"/>
  <c r="L59" i="1"/>
  <c r="L60" i="1"/>
  <c r="I65" i="1"/>
  <c r="L65" i="1"/>
  <c r="I74" i="1"/>
  <c r="L74" i="1"/>
  <c r="I75" i="1"/>
  <c r="L75" i="1"/>
  <c r="I79" i="1"/>
  <c r="L79" i="1"/>
  <c r="I80" i="1"/>
  <c r="L80" i="1"/>
  <c r="I84" i="1"/>
  <c r="L84" i="1"/>
  <c r="I85" i="1"/>
  <c r="I94" i="1"/>
  <c r="I95" i="1"/>
  <c r="L95" i="1"/>
  <c r="I99" i="1"/>
  <c r="L99" i="1"/>
  <c r="I100" i="1"/>
  <c r="I104" i="1"/>
  <c r="L104" i="1"/>
  <c r="I105" i="1"/>
  <c r="L105" i="1"/>
  <c r="I106" i="1"/>
  <c r="L106" i="1"/>
  <c r="I134" i="1"/>
  <c r="L134" i="1"/>
  <c r="I135" i="1"/>
  <c r="L135" i="1"/>
  <c r="I139" i="1"/>
  <c r="L139" i="1"/>
  <c r="I140" i="1"/>
  <c r="L140" i="1"/>
  <c r="I150" i="1"/>
  <c r="L150" i="1"/>
  <c r="I151" i="1"/>
  <c r="L151" i="1"/>
  <c r="L155" i="1"/>
  <c r="L160" i="1"/>
  <c r="I161" i="1"/>
  <c r="L161" i="1"/>
  <c r="I199" i="1"/>
  <c r="L199" i="1"/>
  <c r="I200" i="1"/>
  <c r="L200" i="1"/>
  <c r="I184" i="1"/>
  <c r="L184" i="1"/>
  <c r="I185" i="1"/>
  <c r="L185" i="1"/>
  <c r="I189" i="1"/>
  <c r="L189" i="1"/>
  <c r="I190" i="1"/>
  <c r="L190" i="1"/>
  <c r="I214" i="1"/>
  <c r="L214" i="1"/>
  <c r="I215" i="1"/>
  <c r="L215" i="1"/>
  <c r="I209" i="1"/>
  <c r="L209" i="1"/>
  <c r="I210" i="1"/>
  <c r="L210" i="1"/>
  <c r="I219" i="1"/>
  <c r="L219" i="1"/>
  <c r="I220" i="1"/>
  <c r="L220" i="1"/>
  <c r="I224" i="1"/>
  <c r="L224" i="1"/>
  <c r="I225" i="1"/>
  <c r="L225" i="1"/>
  <c r="I251" i="1"/>
  <c r="L251" i="1"/>
  <c r="L252" i="1"/>
  <c r="I233" i="1"/>
  <c r="L233" i="1"/>
  <c r="I234" i="1"/>
  <c r="L234" i="1"/>
  <c r="I238" i="1"/>
  <c r="L238" i="1"/>
  <c r="L239" i="1"/>
  <c r="I243" i="1"/>
  <c r="L243" i="1"/>
  <c r="I244" i="1"/>
  <c r="L244" i="1"/>
  <c r="I266" i="1"/>
  <c r="L266" i="1"/>
  <c r="I267" i="1"/>
  <c r="L267" i="1"/>
  <c r="L261" i="1"/>
  <c r="I262" i="1"/>
  <c r="L262" i="1"/>
  <c r="I271" i="1"/>
  <c r="L271" i="1"/>
  <c r="I272" i="1"/>
  <c r="L272" i="1"/>
  <c r="I276" i="1"/>
  <c r="L276" i="1"/>
  <c r="I277" i="1"/>
  <c r="L277" i="1"/>
  <c r="I288" i="1"/>
  <c r="L288" i="1"/>
  <c r="I289" i="1"/>
  <c r="L289" i="1"/>
  <c r="I293" i="1"/>
  <c r="L293" i="1"/>
  <c r="I294" i="1"/>
  <c r="L294" i="1"/>
  <c r="I302" i="1"/>
  <c r="L302" i="1"/>
  <c r="L303" i="1"/>
  <c r="I304" i="1"/>
  <c r="L304" i="1"/>
  <c r="I309" i="1"/>
  <c r="L309" i="1"/>
  <c r="I321" i="1"/>
  <c r="I322" i="1"/>
  <c r="I326" i="1"/>
  <c r="L326" i="1"/>
  <c r="I331" i="1"/>
  <c r="L331" i="1"/>
  <c r="I332" i="1"/>
  <c r="L332" i="1"/>
  <c r="I336" i="1"/>
  <c r="L336" i="1"/>
  <c r="I337" i="1"/>
  <c r="L337" i="1"/>
  <c r="I341" i="1"/>
  <c r="L341" i="1"/>
  <c r="I342" i="1"/>
  <c r="L342" i="1"/>
  <c r="I346" i="1"/>
  <c r="L346" i="1"/>
  <c r="I347" i="1"/>
  <c r="L347" i="1"/>
  <c r="I359" i="1"/>
  <c r="I360" i="1"/>
  <c r="I365" i="1"/>
  <c r="L365" i="1"/>
  <c r="I374" i="1"/>
  <c r="L374" i="1"/>
  <c r="I375" i="1"/>
  <c r="L375" i="1"/>
  <c r="I379" i="1"/>
  <c r="L379" i="1"/>
  <c r="I380" i="1"/>
  <c r="I478" i="1"/>
  <c r="L478" i="1"/>
  <c r="I479" i="1"/>
  <c r="L479" i="1"/>
  <c r="I483" i="1"/>
  <c r="L483" i="1"/>
  <c r="I484" i="1"/>
  <c r="L484" i="1"/>
  <c r="I493" i="1"/>
  <c r="I505" i="1"/>
  <c r="L505" i="1"/>
  <c r="I506" i="1"/>
  <c r="I510" i="1"/>
  <c r="L510" i="1"/>
  <c r="I511" i="1"/>
  <c r="L511" i="1"/>
  <c r="I520" i="1"/>
  <c r="I534" i="1"/>
  <c r="L534" i="1"/>
  <c r="I535" i="1"/>
  <c r="L535" i="1"/>
  <c r="L524" i="1"/>
  <c r="I523" i="1"/>
  <c r="I498" i="1"/>
  <c r="L498" i="1"/>
  <c r="I497" i="1"/>
  <c r="K499" i="1"/>
  <c r="J499" i="1"/>
  <c r="H499" i="1"/>
  <c r="G499" i="1"/>
  <c r="F499" i="1"/>
  <c r="F501" i="1"/>
  <c r="K494" i="1"/>
  <c r="J494" i="1"/>
  <c r="H494" i="1"/>
  <c r="G494" i="1"/>
  <c r="K107" i="1"/>
  <c r="K109" i="1"/>
  <c r="J107" i="1"/>
  <c r="J109" i="1"/>
  <c r="H107" i="1"/>
  <c r="H109" i="1"/>
  <c r="G107" i="1"/>
  <c r="G109" i="1"/>
  <c r="F107" i="1"/>
  <c r="F109" i="1"/>
  <c r="K290" i="1"/>
  <c r="J290" i="1"/>
  <c r="H290" i="1"/>
  <c r="G290" i="1"/>
  <c r="F290" i="1"/>
  <c r="K305" i="1"/>
  <c r="J305" i="1"/>
  <c r="H305" i="1"/>
  <c r="G305" i="1"/>
  <c r="F305" i="1"/>
  <c r="I589" i="1"/>
  <c r="L589" i="1"/>
  <c r="L588" i="1"/>
  <c r="I583" i="1"/>
  <c r="L583" i="1"/>
  <c r="I584" i="1"/>
  <c r="L584" i="1"/>
  <c r="I561" i="1"/>
  <c r="L561" i="1"/>
  <c r="I560" i="1"/>
  <c r="L560" i="1"/>
  <c r="I553" i="1"/>
  <c r="L553" i="1"/>
  <c r="I552" i="1"/>
  <c r="L552" i="1"/>
  <c r="I548" i="1"/>
  <c r="L548" i="1"/>
  <c r="I547" i="1"/>
  <c r="L547" i="1"/>
  <c r="I540" i="1"/>
  <c r="L540" i="1"/>
  <c r="I539" i="1"/>
  <c r="L539" i="1"/>
  <c r="L519" i="1"/>
  <c r="L518" i="1"/>
  <c r="L385" i="1"/>
  <c r="L384" i="1"/>
  <c r="L308" i="1"/>
  <c r="L287" i="1"/>
  <c r="L194" i="1"/>
  <c r="L156" i="1"/>
  <c r="L94" i="1"/>
  <c r="L64" i="1"/>
  <c r="L38" i="1"/>
  <c r="G56" i="1"/>
  <c r="K26" i="1"/>
  <c r="L23" i="1"/>
  <c r="L22" i="1"/>
  <c r="L13" i="1"/>
  <c r="L12" i="1"/>
  <c r="F14" i="1"/>
  <c r="G14" i="1"/>
  <c r="H14" i="1"/>
  <c r="J14" i="1"/>
  <c r="K14" i="1"/>
  <c r="J19" i="1"/>
  <c r="F24" i="1"/>
  <c r="G24" i="1"/>
  <c r="H24" i="1"/>
  <c r="J24" i="1"/>
  <c r="K24" i="1"/>
  <c r="F26" i="1"/>
  <c r="G26" i="1"/>
  <c r="H26" i="1"/>
  <c r="F43" i="1"/>
  <c r="G43" i="1"/>
  <c r="H43" i="1"/>
  <c r="J43" i="1"/>
  <c r="K43" i="1"/>
  <c r="F56" i="1"/>
  <c r="H56" i="1"/>
  <c r="F61" i="1"/>
  <c r="G61" i="1"/>
  <c r="H61" i="1"/>
  <c r="J61" i="1"/>
  <c r="K61" i="1"/>
  <c r="F66" i="1"/>
  <c r="J66" i="1"/>
  <c r="K66" i="1"/>
  <c r="F76" i="1"/>
  <c r="G76" i="1"/>
  <c r="K76" i="1"/>
  <c r="F81" i="1"/>
  <c r="G81" i="1"/>
  <c r="H81" i="1"/>
  <c r="K81" i="1"/>
  <c r="F86" i="1"/>
  <c r="F88" i="1"/>
  <c r="G86" i="1"/>
  <c r="G88" i="1"/>
  <c r="H86" i="1"/>
  <c r="H88" i="1"/>
  <c r="K86" i="1"/>
  <c r="K88" i="1"/>
  <c r="F96" i="1"/>
  <c r="G96" i="1"/>
  <c r="H96" i="1"/>
  <c r="J96" i="1"/>
  <c r="K96" i="1"/>
  <c r="F101" i="1"/>
  <c r="G101" i="1"/>
  <c r="H101" i="1"/>
  <c r="J101" i="1"/>
  <c r="K101" i="1"/>
  <c r="F136" i="1"/>
  <c r="G136" i="1"/>
  <c r="H136" i="1"/>
  <c r="J136" i="1"/>
  <c r="K136" i="1"/>
  <c r="F141" i="1"/>
  <c r="H141" i="1"/>
  <c r="J141" i="1"/>
  <c r="K141" i="1"/>
  <c r="F146" i="1"/>
  <c r="H146" i="1"/>
  <c r="G146" i="1"/>
  <c r="J146" i="1"/>
  <c r="J164" i="1"/>
  <c r="K146" i="1"/>
  <c r="K164" i="1"/>
  <c r="F152" i="1"/>
  <c r="G152" i="1"/>
  <c r="H152" i="1"/>
  <c r="J152" i="1"/>
  <c r="K152" i="1"/>
  <c r="F157" i="1"/>
  <c r="G157" i="1"/>
  <c r="H157" i="1"/>
  <c r="J157" i="1"/>
  <c r="K157" i="1"/>
  <c r="F162" i="1"/>
  <c r="J201" i="1"/>
  <c r="K201" i="1"/>
  <c r="F186" i="1"/>
  <c r="G186" i="1"/>
  <c r="H186" i="1"/>
  <c r="J186" i="1"/>
  <c r="K186" i="1"/>
  <c r="F191" i="1"/>
  <c r="G191" i="1"/>
  <c r="H191" i="1"/>
  <c r="F196" i="1"/>
  <c r="G196" i="1"/>
  <c r="H196" i="1"/>
  <c r="J196" i="1"/>
  <c r="K196" i="1"/>
  <c r="F216" i="1"/>
  <c r="G216" i="1"/>
  <c r="H216" i="1"/>
  <c r="J216" i="1"/>
  <c r="K216" i="1"/>
  <c r="F211" i="1"/>
  <c r="G211" i="1"/>
  <c r="H211" i="1"/>
  <c r="J211" i="1"/>
  <c r="K211" i="1"/>
  <c r="F221" i="1"/>
  <c r="G221" i="1"/>
  <c r="H221" i="1"/>
  <c r="J221" i="1"/>
  <c r="K221" i="1"/>
  <c r="F226" i="1"/>
  <c r="G226" i="1"/>
  <c r="H226" i="1"/>
  <c r="J226" i="1"/>
  <c r="K226" i="1"/>
  <c r="F253" i="1"/>
  <c r="G253" i="1"/>
  <c r="H253" i="1"/>
  <c r="J253" i="1"/>
  <c r="K253" i="1"/>
  <c r="J235" i="1"/>
  <c r="K235" i="1"/>
  <c r="G240" i="1"/>
  <c r="H240" i="1"/>
  <c r="J240" i="1"/>
  <c r="K240" i="1"/>
  <c r="F245" i="1"/>
  <c r="G245" i="1"/>
  <c r="H245" i="1"/>
  <c r="J245" i="1"/>
  <c r="K245" i="1"/>
  <c r="F268" i="1"/>
  <c r="G268" i="1"/>
  <c r="H268" i="1"/>
  <c r="J268" i="1"/>
  <c r="K268" i="1"/>
  <c r="F263" i="1"/>
  <c r="G263" i="1"/>
  <c r="H263" i="1"/>
  <c r="J263" i="1"/>
  <c r="K263" i="1"/>
  <c r="F273" i="1"/>
  <c r="G273" i="1"/>
  <c r="H273" i="1"/>
  <c r="J273" i="1"/>
  <c r="K273" i="1"/>
  <c r="F278" i="1"/>
  <c r="G278" i="1"/>
  <c r="H278" i="1"/>
  <c r="J278" i="1"/>
  <c r="K278" i="1"/>
  <c r="F295" i="1"/>
  <c r="G295" i="1"/>
  <c r="H295" i="1"/>
  <c r="J295" i="1"/>
  <c r="K295" i="1"/>
  <c r="F310" i="1"/>
  <c r="G310" i="1"/>
  <c r="H310" i="1"/>
  <c r="J310" i="1"/>
  <c r="K310" i="1"/>
  <c r="J323" i="1"/>
  <c r="K323" i="1"/>
  <c r="G328" i="1"/>
  <c r="H328" i="1"/>
  <c r="J328" i="1"/>
  <c r="K328" i="1"/>
  <c r="F333" i="1"/>
  <c r="H333" i="1"/>
  <c r="J333" i="1"/>
  <c r="K333" i="1"/>
  <c r="G338" i="1"/>
  <c r="H338" i="1"/>
  <c r="J338" i="1"/>
  <c r="K338" i="1"/>
  <c r="F343" i="1"/>
  <c r="G343" i="1"/>
  <c r="H343" i="1"/>
  <c r="J343" i="1"/>
  <c r="K343" i="1"/>
  <c r="H348" i="1"/>
  <c r="J348" i="1"/>
  <c r="K348" i="1"/>
  <c r="F361" i="1"/>
  <c r="G361" i="1"/>
  <c r="H361" i="1"/>
  <c r="J361" i="1"/>
  <c r="F366" i="1"/>
  <c r="G366" i="1"/>
  <c r="H366" i="1"/>
  <c r="J366" i="1"/>
  <c r="K366" i="1"/>
  <c r="F376" i="1"/>
  <c r="G376" i="1"/>
  <c r="H376" i="1"/>
  <c r="J376" i="1"/>
  <c r="K376" i="1"/>
  <c r="F381" i="1"/>
  <c r="G381" i="1"/>
  <c r="H381" i="1"/>
  <c r="J381" i="1"/>
  <c r="K381" i="1"/>
  <c r="F386" i="1"/>
  <c r="G386" i="1"/>
  <c r="H386" i="1"/>
  <c r="J386" i="1"/>
  <c r="K386" i="1"/>
  <c r="J391" i="1"/>
  <c r="J393" i="1"/>
  <c r="F480" i="1"/>
  <c r="G480" i="1"/>
  <c r="H480" i="1"/>
  <c r="J480" i="1"/>
  <c r="K480" i="1"/>
  <c r="F485" i="1"/>
  <c r="G485" i="1"/>
  <c r="H485" i="1"/>
  <c r="J485" i="1"/>
  <c r="K485" i="1"/>
  <c r="F507" i="1"/>
  <c r="H507" i="1"/>
  <c r="J507" i="1"/>
  <c r="K507" i="1"/>
  <c r="F512" i="1"/>
  <c r="G512" i="1"/>
  <c r="H512" i="1"/>
  <c r="J512" i="1"/>
  <c r="K512" i="1"/>
  <c r="F520" i="1"/>
  <c r="G520" i="1"/>
  <c r="H520" i="1"/>
  <c r="J520" i="1"/>
  <c r="K520" i="1"/>
  <c r="F525" i="1"/>
  <c r="G525" i="1"/>
  <c r="H525" i="1"/>
  <c r="F536" i="1"/>
  <c r="H536" i="1"/>
  <c r="J536" i="1"/>
  <c r="J543" i="1"/>
  <c r="K536" i="1"/>
  <c r="F541" i="1"/>
  <c r="G541" i="1"/>
  <c r="H541" i="1"/>
  <c r="K541" i="1"/>
  <c r="F549" i="1"/>
  <c r="J549" i="1"/>
  <c r="K549" i="1"/>
  <c r="F554" i="1"/>
  <c r="G554" i="1"/>
  <c r="G556" i="1"/>
  <c r="H554" i="1"/>
  <c r="H556" i="1"/>
  <c r="J554" i="1"/>
  <c r="K554" i="1"/>
  <c r="F562" i="1"/>
  <c r="F564" i="1"/>
  <c r="G562" i="1"/>
  <c r="G564" i="1"/>
  <c r="H562" i="1"/>
  <c r="H564" i="1"/>
  <c r="J562" i="1"/>
  <c r="J564" i="1"/>
  <c r="K562" i="1"/>
  <c r="K564" i="1"/>
  <c r="F585" i="1"/>
  <c r="G585" i="1"/>
  <c r="H585" i="1"/>
  <c r="J585" i="1"/>
  <c r="K585" i="1"/>
  <c r="F590" i="1"/>
  <c r="G590" i="1"/>
  <c r="H590" i="1"/>
  <c r="J590" i="1"/>
  <c r="K590" i="1"/>
  <c r="K297" i="1"/>
  <c r="F297" i="1"/>
  <c r="H297" i="1"/>
  <c r="J312" i="1"/>
  <c r="I554" i="1"/>
  <c r="K556" i="1"/>
  <c r="H312" i="1"/>
  <c r="J556" i="1"/>
  <c r="F556" i="1"/>
  <c r="G297" i="1"/>
  <c r="I352" i="1"/>
  <c r="J297" i="1"/>
  <c r="L321" i="1"/>
  <c r="L351" i="1"/>
  <c r="I351" i="1"/>
  <c r="G312" i="1"/>
  <c r="L359" i="1"/>
  <c r="L389" i="1"/>
  <c r="I389" i="1"/>
  <c r="L360" i="1"/>
  <c r="I390" i="1"/>
  <c r="K312" i="1"/>
  <c r="F312" i="1"/>
  <c r="I494" i="1"/>
  <c r="I101" i="1"/>
  <c r="I81" i="1"/>
  <c r="H543" i="1"/>
  <c r="L136" i="1"/>
  <c r="H592" i="1"/>
  <c r="I585" i="1"/>
  <c r="I541" i="1"/>
  <c r="I536" i="1"/>
  <c r="L100" i="1"/>
  <c r="L101" i="1"/>
  <c r="F543" i="1"/>
  <c r="F592" i="1"/>
  <c r="I507" i="1"/>
  <c r="I226" i="1"/>
  <c r="I211" i="1"/>
  <c r="I196" i="1"/>
  <c r="J592" i="1"/>
  <c r="H527" i="1"/>
  <c r="F487" i="1"/>
  <c r="I485" i="1"/>
  <c r="K543" i="1"/>
  <c r="I323" i="1"/>
  <c r="J514" i="1"/>
  <c r="I381" i="1"/>
  <c r="I361" i="1"/>
  <c r="I253" i="1"/>
  <c r="K592" i="1"/>
  <c r="G592" i="1"/>
  <c r="H501" i="1"/>
  <c r="L549" i="1"/>
  <c r="I549" i="1"/>
  <c r="G543" i="1"/>
  <c r="L541" i="1"/>
  <c r="L536" i="1"/>
  <c r="F527" i="1"/>
  <c r="L520" i="1"/>
  <c r="K527" i="1"/>
  <c r="I512" i="1"/>
  <c r="L506" i="1"/>
  <c r="L507" i="1"/>
  <c r="K501" i="1"/>
  <c r="J501" i="1"/>
  <c r="K487" i="1"/>
  <c r="G487" i="1"/>
  <c r="L380" i="1"/>
  <c r="H391" i="1"/>
  <c r="L376" i="1"/>
  <c r="F391" i="1"/>
  <c r="F393" i="1"/>
  <c r="L366" i="1"/>
  <c r="I366" i="1"/>
  <c r="L348" i="1"/>
  <c r="I343" i="1"/>
  <c r="I333" i="1"/>
  <c r="L328" i="1"/>
  <c r="I328" i="1"/>
  <c r="L322" i="1"/>
  <c r="L305" i="1"/>
  <c r="I295" i="1"/>
  <c r="L295" i="1"/>
  <c r="L278" i="1"/>
  <c r="L268" i="1"/>
  <c r="L263" i="1"/>
  <c r="L245" i="1"/>
  <c r="L240" i="1"/>
  <c r="L221" i="1"/>
  <c r="L216" i="1"/>
  <c r="L195" i="1"/>
  <c r="L196" i="1"/>
  <c r="L191" i="1"/>
  <c r="L186" i="1"/>
  <c r="I186" i="1"/>
  <c r="L201" i="1"/>
  <c r="I201" i="1"/>
  <c r="I157" i="1"/>
  <c r="I96" i="1"/>
  <c r="I86" i="1"/>
  <c r="I88" i="1"/>
  <c r="H68" i="1"/>
  <c r="L26" i="1"/>
  <c r="L24" i="1"/>
  <c r="I590" i="1"/>
  <c r="I562" i="1"/>
  <c r="I564" i="1"/>
  <c r="L562" i="1"/>
  <c r="L564" i="1"/>
  <c r="G514" i="1"/>
  <c r="K514" i="1"/>
  <c r="H514" i="1"/>
  <c r="F514" i="1"/>
  <c r="G501" i="1"/>
  <c r="L485" i="1"/>
  <c r="H487" i="1"/>
  <c r="J487" i="1"/>
  <c r="I386" i="1"/>
  <c r="L343" i="1"/>
  <c r="L338" i="1"/>
  <c r="I338" i="1"/>
  <c r="L235" i="1"/>
  <c r="I216" i="1"/>
  <c r="L211" i="1"/>
  <c r="L152" i="1"/>
  <c r="I162" i="1"/>
  <c r="L157" i="1"/>
  <c r="I152" i="1"/>
  <c r="G164" i="1"/>
  <c r="I136" i="1"/>
  <c r="L96" i="1"/>
  <c r="L85" i="1"/>
  <c r="L86" i="1"/>
  <c r="L88" i="1"/>
  <c r="K68" i="1"/>
  <c r="F68" i="1"/>
  <c r="L585" i="1"/>
  <c r="J527" i="1"/>
  <c r="G527" i="1"/>
  <c r="G391" i="1"/>
  <c r="G393" i="1"/>
  <c r="J228" i="1"/>
  <c r="L141" i="1"/>
  <c r="L162" i="1"/>
  <c r="L226" i="1"/>
  <c r="L253" i="1"/>
  <c r="L273" i="1"/>
  <c r="L333" i="1"/>
  <c r="L386" i="1"/>
  <c r="L480" i="1"/>
  <c r="L512" i="1"/>
  <c r="I480" i="1"/>
  <c r="I376" i="1"/>
  <c r="I348" i="1"/>
  <c r="I305" i="1"/>
  <c r="I221" i="1"/>
  <c r="I191" i="1"/>
  <c r="I141" i="1"/>
  <c r="I76" i="1"/>
  <c r="K280" i="1"/>
  <c r="J280" i="1"/>
  <c r="H280" i="1"/>
  <c r="G280" i="1"/>
  <c r="F280" i="1"/>
  <c r="K228" i="1"/>
  <c r="H228" i="1"/>
  <c r="G228" i="1"/>
  <c r="F228" i="1"/>
  <c r="I278" i="1"/>
  <c r="I273" i="1"/>
  <c r="I263" i="1"/>
  <c r="I268" i="1"/>
  <c r="I245" i="1"/>
  <c r="I240" i="1"/>
  <c r="I235" i="1"/>
  <c r="H164" i="1"/>
  <c r="F164" i="1"/>
  <c r="I66" i="1"/>
  <c r="J68" i="1"/>
  <c r="G68" i="1"/>
  <c r="I61" i="1"/>
  <c r="I56" i="1"/>
  <c r="I26" i="1"/>
  <c r="I19" i="1"/>
  <c r="I310" i="1"/>
  <c r="L310" i="1"/>
  <c r="I43" i="1"/>
  <c r="L554" i="1"/>
  <c r="L590" i="1"/>
  <c r="L290" i="1"/>
  <c r="L493" i="1"/>
  <c r="L494" i="1"/>
  <c r="I290" i="1"/>
  <c r="I107" i="1"/>
  <c r="I109" i="1"/>
  <c r="L107" i="1"/>
  <c r="L109" i="1"/>
  <c r="I35" i="1"/>
  <c r="J45" i="1"/>
  <c r="L35" i="1"/>
  <c r="L19" i="1"/>
  <c r="L14" i="1"/>
  <c r="L81" i="1"/>
  <c r="L76" i="1"/>
  <c r="L66" i="1"/>
  <c r="L61" i="1"/>
  <c r="L56" i="1"/>
  <c r="K45" i="1"/>
  <c r="H45" i="1"/>
  <c r="G45" i="1"/>
  <c r="F45" i="1"/>
  <c r="L43" i="1"/>
  <c r="L145" i="1"/>
  <c r="L144" i="1"/>
  <c r="I499" i="1"/>
  <c r="L497" i="1"/>
  <c r="L499" i="1"/>
  <c r="I525" i="1"/>
  <c r="I527" i="1"/>
  <c r="L523" i="1"/>
  <c r="L525" i="1"/>
  <c r="L68" i="1"/>
  <c r="I556" i="1"/>
  <c r="L527" i="1"/>
  <c r="L312" i="1"/>
  <c r="L556" i="1"/>
  <c r="I353" i="1"/>
  <c r="L390" i="1"/>
  <c r="L323" i="1"/>
  <c r="L352" i="1"/>
  <c r="L361" i="1"/>
  <c r="I312" i="1"/>
  <c r="I501" i="1"/>
  <c r="I391" i="1"/>
  <c r="H393" i="1"/>
  <c r="L297" i="1"/>
  <c r="I297" i="1"/>
  <c r="F314" i="1"/>
  <c r="L514" i="1"/>
  <c r="K314" i="1"/>
  <c r="I487" i="1"/>
  <c r="I592" i="1"/>
  <c r="I543" i="1"/>
  <c r="I514" i="1"/>
  <c r="L592" i="1"/>
  <c r="L381" i="1"/>
  <c r="L543" i="1"/>
  <c r="K594" i="1"/>
  <c r="F594" i="1"/>
  <c r="H594" i="1"/>
  <c r="G594" i="1"/>
  <c r="L487" i="1"/>
  <c r="G314" i="1"/>
  <c r="H314" i="1"/>
  <c r="I45" i="1"/>
  <c r="J594" i="1"/>
  <c r="J314" i="1"/>
  <c r="L280" i="1"/>
  <c r="L228" i="1"/>
  <c r="I228" i="1"/>
  <c r="I68" i="1"/>
  <c r="L146" i="1"/>
  <c r="L164" i="1"/>
  <c r="I146" i="1"/>
  <c r="I164" i="1"/>
  <c r="I280" i="1"/>
  <c r="L501" i="1"/>
  <c r="L45" i="1"/>
  <c r="L314" i="1"/>
  <c r="L391" i="1"/>
  <c r="L353" i="1"/>
  <c r="I314" i="1"/>
  <c r="I393" i="1"/>
  <c r="I594" i="1"/>
  <c r="L594" i="1"/>
  <c r="L393" i="1"/>
</calcChain>
</file>

<file path=xl/comments1.xml><?xml version="1.0" encoding="utf-8"?>
<comments xmlns="http://schemas.openxmlformats.org/spreadsheetml/2006/main">
  <authors>
    <author>Institutional Analysis</author>
  </authors>
  <commentList>
    <comment ref="E320" authorId="0" shapeId="0">
      <text>
        <r>
          <rPr>
            <b/>
            <sz val="10"/>
            <color indexed="81"/>
            <rFont val="Tahoma"/>
            <family val="2"/>
          </rPr>
          <t>Institutional Analysis:</t>
        </r>
        <r>
          <rPr>
            <sz val="10"/>
            <color indexed="81"/>
            <rFont val="Tahoma"/>
            <family val="2"/>
          </rPr>
          <t xml:space="preserve">
Includes NDU, SPU, HSN</t>
        </r>
      </text>
    </comment>
    <comment ref="E398" authorId="0" shapeId="0">
      <text>
        <r>
          <rPr>
            <b/>
            <sz val="10"/>
            <color indexed="81"/>
            <rFont val="Tahoma"/>
            <family val="2"/>
          </rPr>
          <t>Institutional Analysis:</t>
        </r>
        <r>
          <rPr>
            <sz val="10"/>
            <color indexed="81"/>
            <rFont val="Tahoma"/>
            <family val="2"/>
          </rPr>
          <t xml:space="preserve">
Includes NDU, SPU, HSN</t>
        </r>
      </text>
    </comment>
  </commentList>
</comments>
</file>

<file path=xl/sharedStrings.xml><?xml version="1.0" encoding="utf-8"?>
<sst xmlns="http://schemas.openxmlformats.org/spreadsheetml/2006/main" count="499" uniqueCount="210">
  <si>
    <t>TOTAL</t>
  </si>
  <si>
    <t xml:space="preserve"> </t>
  </si>
  <si>
    <t>AVERAGE AGE BY LEVEL</t>
  </si>
  <si>
    <t>Undergraduate</t>
  </si>
  <si>
    <t>TOTAL FULL/PART-TIME</t>
  </si>
  <si>
    <t>Freshmen</t>
  </si>
  <si>
    <t>Juniors</t>
  </si>
  <si>
    <t>Seniors</t>
  </si>
  <si>
    <t>COLLEGE OF ARTS &amp; SCIENCES</t>
  </si>
  <si>
    <t>COLLEGE OF BUSINESS</t>
  </si>
  <si>
    <t>COLLEGE OF EDUCATION</t>
  </si>
  <si>
    <t>COLLEGE OF HEALTH SCIENCES</t>
  </si>
  <si>
    <t>COLLEGE OF LAW</t>
  </si>
  <si>
    <t>UNIVERSITY TOTAL</t>
  </si>
  <si>
    <t>Male</t>
  </si>
  <si>
    <t>Female</t>
  </si>
  <si>
    <t>25 or older</t>
  </si>
  <si>
    <t>Age Unknown</t>
  </si>
  <si>
    <t>Overall Average Age</t>
  </si>
  <si>
    <t>Law</t>
  </si>
  <si>
    <t>University of Wyoming</t>
  </si>
  <si>
    <t>FULL-TIME</t>
  </si>
  <si>
    <t>PART-TIME</t>
  </si>
  <si>
    <t>Medicine</t>
  </si>
  <si>
    <t>Pharm.D.</t>
  </si>
  <si>
    <t>TOTAL FULL-TIME</t>
  </si>
  <si>
    <t>TOTAL PART-TIME</t>
  </si>
  <si>
    <t>Total Full-time Undergraduate</t>
  </si>
  <si>
    <t>Total Less than 25</t>
  </si>
  <si>
    <t>Less than 25</t>
  </si>
  <si>
    <t>Total 25 or older</t>
  </si>
  <si>
    <t>Total Age Unknown</t>
  </si>
  <si>
    <t>Total Part-time Undergraduate</t>
  </si>
  <si>
    <t>Total Freshmen</t>
  </si>
  <si>
    <t>Total Juniors</t>
  </si>
  <si>
    <t>Total Seniors</t>
  </si>
  <si>
    <t>Total Second Bachelors</t>
  </si>
  <si>
    <t>Total Law</t>
  </si>
  <si>
    <t>Total Medicine</t>
  </si>
  <si>
    <t>Total Pharm.D.</t>
  </si>
  <si>
    <t>TOTAL BUSINESS</t>
  </si>
  <si>
    <t>TOTAL EDUCATION</t>
  </si>
  <si>
    <t>TOTAL HEALTH SCIENCES</t>
  </si>
  <si>
    <t>TOTAL LAW</t>
  </si>
  <si>
    <t>TOTAL UNDECLARED</t>
  </si>
  <si>
    <t>TOTAL UNDERGRADUATE</t>
  </si>
  <si>
    <t>Full-time</t>
  </si>
  <si>
    <t>Part-time</t>
  </si>
  <si>
    <t>Unduplicated Headcounts</t>
  </si>
  <si>
    <t>Second Bachelors</t>
  </si>
  <si>
    <t>Total Undeclared Undergraduate</t>
  </si>
  <si>
    <t>Total Health Sciences Undergraduate</t>
  </si>
  <si>
    <t>Total Engineering Undergraduate</t>
  </si>
  <si>
    <t>Total Education Undergraduate</t>
  </si>
  <si>
    <t>Total Business Undergraduate</t>
  </si>
  <si>
    <t>Total Agriculture Undergraduate</t>
  </si>
  <si>
    <t>All Undergraduate</t>
  </si>
  <si>
    <t>All Full-time</t>
  </si>
  <si>
    <t>UNDERGRADUATE</t>
  </si>
  <si>
    <t>American Indian or Alaska Native</t>
  </si>
  <si>
    <t>Total American Indian or Alaska Native</t>
  </si>
  <si>
    <t>TOTAL NEW UNDERGRADUATE TRANSFERS</t>
  </si>
  <si>
    <t>Full/Part-time</t>
  </si>
  <si>
    <t>Gender</t>
  </si>
  <si>
    <t>Total Full/Part-time</t>
  </si>
  <si>
    <t>Total Gender</t>
  </si>
  <si>
    <t>Total Residency</t>
  </si>
  <si>
    <t>Total Non-Degree Graduate</t>
  </si>
  <si>
    <t>FULL-TIME EQUIVALENT (FTE)</t>
  </si>
  <si>
    <t>FULL/PART-TIME BY RESIDENCY</t>
  </si>
  <si>
    <t>Source:  UW Banner Student Information System Database.</t>
  </si>
  <si>
    <t>Total Arts &amp; Sciences Undergraduate</t>
  </si>
  <si>
    <t xml:space="preserve">TOTAL ARTS &amp; SCIENCES </t>
  </si>
  <si>
    <t>Graduate Assistant</t>
  </si>
  <si>
    <t>International</t>
  </si>
  <si>
    <t>Resident</t>
  </si>
  <si>
    <t>Resident Total</t>
  </si>
  <si>
    <t>Non-Resident</t>
  </si>
  <si>
    <t>Alumni Rate</t>
  </si>
  <si>
    <t>Out-of-State Resident</t>
  </si>
  <si>
    <t>Non-Resident Total</t>
  </si>
  <si>
    <t xml:space="preserve">Resident </t>
  </si>
  <si>
    <t xml:space="preserve">Non-Resident </t>
  </si>
  <si>
    <t xml:space="preserve">   (Full-time students plus one-third of part-time students)</t>
  </si>
  <si>
    <t>In-State Resident</t>
  </si>
  <si>
    <t>Unknown</t>
  </si>
  <si>
    <t>International 150% Rate</t>
  </si>
  <si>
    <t>UW</t>
  </si>
  <si>
    <t>FEDERAL</t>
  </si>
  <si>
    <t>CAMPUS</t>
  </si>
  <si>
    <t>International Graduate Assistant</t>
  </si>
  <si>
    <t>International Resident Rate</t>
  </si>
  <si>
    <t>Concurrent enrollment combinations:</t>
  </si>
  <si>
    <t>TOTAL ENGINEERING &amp; APPLIED SCIENCE</t>
  </si>
  <si>
    <t>Black or African American</t>
  </si>
  <si>
    <t>Total Black or African American</t>
  </si>
  <si>
    <t>Total Hispanics of any race</t>
  </si>
  <si>
    <t>Asian</t>
  </si>
  <si>
    <t>Total Asian</t>
  </si>
  <si>
    <t>Two or more races</t>
  </si>
  <si>
    <t>White</t>
  </si>
  <si>
    <t>Hispanics of any race</t>
  </si>
  <si>
    <t>Native Hawaiian or Other Pacific Islander</t>
  </si>
  <si>
    <t>Total Native Hawaiian or Other Pacific Islander</t>
  </si>
  <si>
    <t>Total Two or more races</t>
  </si>
  <si>
    <t>Total White</t>
  </si>
  <si>
    <t>Residency</t>
  </si>
  <si>
    <t>GENDER</t>
  </si>
  <si>
    <t>LEVEL</t>
  </si>
  <si>
    <t>FULL/PART-TIME</t>
  </si>
  <si>
    <t>RESIDENCY</t>
  </si>
  <si>
    <t>AGE</t>
  </si>
  <si>
    <t>NEW UNDERGRADUATE TRANSFERS</t>
  </si>
  <si>
    <t>FULL/PART-TIME BY LEVEL AND GENDER</t>
  </si>
  <si>
    <t>CLASS BY GENDER</t>
  </si>
  <si>
    <t>DEGREE-SEEKING UNDERGRADUATES</t>
  </si>
  <si>
    <t>TOTAL DEGREE-SEEKING UNDERGRADUATES</t>
  </si>
  <si>
    <t>All Degree-Seeking</t>
  </si>
  <si>
    <t>LEVEL BY GENDER</t>
  </si>
  <si>
    <t>Total Undergraduate</t>
  </si>
  <si>
    <t>Total Full-time</t>
  </si>
  <si>
    <t>Total Part-time</t>
  </si>
  <si>
    <t>CLASS BY GENDER cont'd</t>
  </si>
  <si>
    <t xml:space="preserve">LARAMIE </t>
  </si>
  <si>
    <t>International (Nonresident Alien)</t>
  </si>
  <si>
    <t>Total International (Nonresident Alien)</t>
  </si>
  <si>
    <t>Non-Degree Students</t>
  </si>
  <si>
    <t>Total Non-Degree Students</t>
  </si>
  <si>
    <t>Non-Degree Graduate</t>
  </si>
  <si>
    <t>Sophomores</t>
  </si>
  <si>
    <t>Total Sophomores</t>
  </si>
  <si>
    <t>COLLEGE BY LEVEL AND GENDER</t>
  </si>
  <si>
    <t>COLLEGE BY LEVEL AND GENDER cont'd</t>
  </si>
  <si>
    <t>UNDECLARED</t>
  </si>
  <si>
    <t>ETHNICITY/RACE BY LEVEL cont'd</t>
  </si>
  <si>
    <t>ETHNICITY/RACE BY LEVEL</t>
  </si>
  <si>
    <t>Ethnicity and Race Unknown</t>
  </si>
  <si>
    <t>Total Ethnicity and Race Unknown</t>
  </si>
  <si>
    <t xml:space="preserve">ETHNICITY/RACE BY GENDER    </t>
  </si>
  <si>
    <t>Notes:</t>
  </si>
  <si>
    <t>Use previous semester as a template</t>
  </si>
  <si>
    <t>End of semester in blue</t>
  </si>
  <si>
    <t>Beginning of semester in gray</t>
  </si>
  <si>
    <t>Fix labels</t>
  </si>
  <si>
    <t>Remove non-formula data</t>
  </si>
  <si>
    <t>Be especially careful to not delete over the federal total</t>
  </si>
  <si>
    <t>Age averages are all entered, do not try to add formulas</t>
  </si>
  <si>
    <t>When entering data, it is easiest to hide the federal total, but</t>
  </si>
  <si>
    <t>do not copy across the hidden column with the federal total</t>
  </si>
  <si>
    <t>Enter zeroes if there is no data</t>
  </si>
  <si>
    <t>Remember to update the end footnote using the SITE Footnote in the printout</t>
  </si>
  <si>
    <t>SP college information is split between A&amp;S and ED</t>
  </si>
  <si>
    <t>Put the information in as a formula.  For instance, if there are 50 A&amp;S Grad Males and 6 SP Grad Males,</t>
  </si>
  <si>
    <t>there should be a formula that looks like…   =50+6/2</t>
  </si>
  <si>
    <t>Rename the sheet to the semester</t>
  </si>
  <si>
    <t>since federal totals are usually hidden, you'll have to put the federal total in when it is unhidden.</t>
  </si>
  <si>
    <r>
      <rPr>
        <u/>
        <sz val="12"/>
        <rFont val="Arial"/>
        <family val="2"/>
      </rPr>
      <t>End</t>
    </r>
    <r>
      <rPr>
        <sz val="12"/>
        <rFont val="Arial"/>
        <family val="2"/>
      </rPr>
      <t xml:space="preserve"> of Semester</t>
    </r>
  </si>
  <si>
    <t>Graduate/Professional</t>
  </si>
  <si>
    <t>GRADUATE/PROFESSIONAL</t>
  </si>
  <si>
    <t>Doctor of Nursing Practice</t>
  </si>
  <si>
    <t>Total Doctor of Nursing Practice</t>
  </si>
  <si>
    <t>All Graduate/Professional</t>
  </si>
  <si>
    <t>TOTAL GRADUATE/PROFESSIONAL</t>
  </si>
  <si>
    <t>CLASS BY FULL/PART-TIME</t>
  </si>
  <si>
    <t>CLASS BY FULL/PART-TIME cont'd</t>
  </si>
  <si>
    <t>Degree-Seeking Graduate</t>
  </si>
  <si>
    <t>Total Degree-Seeking Graduate</t>
  </si>
  <si>
    <t>Total Agriculture Graduate/Professional</t>
  </si>
  <si>
    <t>Total Business Graduate/Professional</t>
  </si>
  <si>
    <t>Total Engineering Graduate/Professional</t>
  </si>
  <si>
    <t>Total Health Sciences Graduate/Professional</t>
  </si>
  <si>
    <t>Total Law Graduate/Professional</t>
  </si>
  <si>
    <t>Total Undeclared Graduate/Professional</t>
  </si>
  <si>
    <t>PROF. DEV. 
/ OUTREACH</t>
  </si>
  <si>
    <t>OFF-CAMPUS 
/ OUTREACH</t>
  </si>
  <si>
    <t>Total Interdisciplinary Undergraduate</t>
  </si>
  <si>
    <t>Total Interdisciplinary Graduate/Professional</t>
  </si>
  <si>
    <t>Enrollment Summary</t>
  </si>
  <si>
    <t xml:space="preserve">COLLEGE OF AGRICULTURE &amp; </t>
  </si>
  <si>
    <t>NATURAL RESOURCES</t>
  </si>
  <si>
    <t xml:space="preserve">COLLEGE OF ENGINEERING &amp; </t>
  </si>
  <si>
    <t>APPLIED SCIENCE</t>
  </si>
  <si>
    <t>TOTAL*</t>
  </si>
  <si>
    <r>
      <t>OCP</t>
    </r>
    <r>
      <rPr>
        <b/>
        <vertAlign val="superscript"/>
        <sz val="9"/>
        <rFont val="Arial"/>
        <family val="2"/>
      </rPr>
      <t>1</t>
    </r>
  </si>
  <si>
    <r>
      <t>Total Arts &amp; Sciences Graduate/Professional</t>
    </r>
    <r>
      <rPr>
        <vertAlign val="superscript"/>
        <sz val="9"/>
        <rFont val="Arial"/>
        <family val="2"/>
      </rPr>
      <t>2</t>
    </r>
  </si>
  <si>
    <r>
      <t>Total Education Graduate/Professional</t>
    </r>
    <r>
      <rPr>
        <vertAlign val="superscript"/>
        <sz val="9"/>
        <rFont val="Arial"/>
        <family val="2"/>
      </rPr>
      <t>2</t>
    </r>
  </si>
  <si>
    <r>
      <t>INTERDISCIPLINARY PROGRAMS</t>
    </r>
    <r>
      <rPr>
        <b/>
        <vertAlign val="superscript"/>
        <sz val="9"/>
        <rFont val="Arial"/>
        <family val="2"/>
      </rPr>
      <t>3</t>
    </r>
  </si>
  <si>
    <r>
      <t>TOTAL INTERDISCIPLINARY PROGRAMS</t>
    </r>
    <r>
      <rPr>
        <b/>
        <vertAlign val="superscript"/>
        <sz val="9"/>
        <rFont val="Arial"/>
        <family val="2"/>
      </rPr>
      <t>3</t>
    </r>
  </si>
  <si>
    <r>
      <t>2</t>
    </r>
    <r>
      <rPr>
        <sz val="9"/>
        <rFont val="Arial"/>
        <family val="2"/>
      </rPr>
      <t>Natural Sciences split between A&amp;S and Education</t>
    </r>
  </si>
  <si>
    <r>
      <t>3</t>
    </r>
    <r>
      <rPr>
        <sz val="9"/>
        <rFont val="Arial"/>
        <family val="2"/>
      </rPr>
      <t>School of Energy Resources &amp; graduate level interdisciplinary programs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</si>
  <si>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OCP = Outreach Credit Programs</t>
    </r>
  </si>
  <si>
    <r>
      <t xml:space="preserve">Note: </t>
    </r>
    <r>
      <rPr>
        <sz val="8"/>
        <rFont val="Arial"/>
        <family val="2"/>
      </rPr>
      <t xml:space="preserve">Graduate and professional programs were combined to reflect federal standards. </t>
    </r>
  </si>
  <si>
    <t>TOTAL AGRIC &amp; NATURAL RESOURCES</t>
  </si>
  <si>
    <t>FIRST-TIME, FIRST-YEAR</t>
  </si>
  <si>
    <t>TOTAL FIRST-TIME, FIRST-YEAR</t>
  </si>
  <si>
    <t>All Part-time</t>
  </si>
  <si>
    <t>Total Graduate/Professional</t>
  </si>
  <si>
    <t>Total Full-time Graduate/Professional</t>
  </si>
  <si>
    <t>Total Part-time Graduate/Professional</t>
  </si>
  <si>
    <t>UWC</t>
  </si>
  <si>
    <t>Fall 2016</t>
  </si>
  <si>
    <t>Entrepreneurial</t>
  </si>
  <si>
    <t>Laramie and UWC and Outreach Credit Programs:  5 students counted at Laramie</t>
  </si>
  <si>
    <t>Laramie and UWC:  5 students counted at Laramie</t>
  </si>
  <si>
    <t>Laramie and Outreach Credit Programs:  2,323 students counted at Laramie</t>
  </si>
  <si>
    <t>UWC and Outreach Credit Programs: 139 students counted at UWC</t>
  </si>
  <si>
    <t>OIA:SMK:CED</t>
  </si>
  <si>
    <t>Official as of January 16, 2017</t>
  </si>
  <si>
    <t>TOTAL HEADCOUNT for Fall 2016</t>
  </si>
  <si>
    <t>P17.035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</si>
</sst>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General_)"/>
    <numFmt numFmtId="165" formatCode="0%\ "/>
    <numFmt numFmtId="166" formatCode="#,##0.0_);\(#,##0.0\)"/>
    <numFmt numFmtId="167" formatCode="[$-409]d\-mmm\-yy;@"/>
    <numFmt numFmtId="168" formatCode="0_);\(0\)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99CCFF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 applyBorder="1"/>
    <xf numFmtId="164" fontId="0" fillId="0" borderId="0" xfId="0" applyNumberFormat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 applyBorder="1"/>
    <xf numFmtId="0" fontId="3" fillId="0" borderId="0" xfId="0" applyFont="1" applyBorder="1"/>
    <xf numFmtId="37" fontId="2" fillId="0" borderId="3" xfId="0" quotePrefix="1" applyNumberFormat="1" applyFont="1" applyBorder="1" applyAlignment="1">
      <alignment horizontal="right"/>
    </xf>
    <xf numFmtId="37" fontId="2" fillId="0" borderId="4" xfId="0" quotePrefix="1" applyNumberFormat="1" applyFont="1" applyBorder="1" applyAlignment="1">
      <alignment horizontal="right"/>
    </xf>
    <xf numFmtId="0" fontId="2" fillId="0" borderId="0" xfId="0" applyFont="1" applyFill="1"/>
    <xf numFmtId="49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49" fontId="13" fillId="0" borderId="6" xfId="0" applyNumberFormat="1" applyFont="1" applyBorder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7" xfId="0" applyFont="1" applyBorder="1"/>
    <xf numFmtId="0" fontId="2" fillId="0" borderId="5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37" fontId="2" fillId="0" borderId="9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37" fontId="2" fillId="0" borderId="11" xfId="0" applyNumberFormat="1" applyFont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166" fontId="10" fillId="0" borderId="3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37" fontId="2" fillId="2" borderId="3" xfId="0" applyNumberFormat="1" applyFont="1" applyFill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4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>
      <alignment horizontal="right"/>
    </xf>
    <xf numFmtId="37" fontId="2" fillId="2" borderId="4" xfId="0" applyNumberFormat="1" applyFont="1" applyFill="1" applyBorder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3" fillId="0" borderId="0" xfId="0" applyFont="1"/>
    <xf numFmtId="37" fontId="3" fillId="0" borderId="4" xfId="0" applyNumberFormat="1" applyFont="1" applyFill="1" applyBorder="1" applyAlignment="1">
      <alignment horizontal="right"/>
    </xf>
    <xf numFmtId="37" fontId="3" fillId="0" borderId="9" xfId="0" applyNumberFormat="1" applyFont="1" applyFill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166" fontId="10" fillId="0" borderId="4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0" fontId="2" fillId="0" borderId="6" xfId="0" applyFont="1" applyBorder="1"/>
    <xf numFmtId="0" fontId="2" fillId="0" borderId="9" xfId="0" applyFont="1" applyBorder="1"/>
    <xf numFmtId="0" fontId="2" fillId="0" borderId="14" xfId="0" applyFont="1" applyBorder="1"/>
    <xf numFmtId="37" fontId="2" fillId="0" borderId="9" xfId="0" applyNumberFormat="1" applyFont="1" applyBorder="1"/>
    <xf numFmtId="37" fontId="3" fillId="0" borderId="9" xfId="0" applyNumberFormat="1" applyFont="1" applyBorder="1"/>
    <xf numFmtId="37" fontId="2" fillId="0" borderId="18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0" fontId="2" fillId="3" borderId="1" xfId="0" applyFont="1" applyFill="1" applyBorder="1" applyAlignment="1"/>
    <xf numFmtId="37" fontId="3" fillId="3" borderId="9" xfId="0" applyNumberFormat="1" applyFont="1" applyFill="1" applyBorder="1"/>
    <xf numFmtId="37" fontId="2" fillId="0" borderId="9" xfId="0" applyNumberFormat="1" applyFont="1" applyFill="1" applyBorder="1"/>
    <xf numFmtId="37" fontId="2" fillId="0" borderId="9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/>
    <xf numFmtId="37" fontId="2" fillId="0" borderId="14" xfId="0" applyNumberFormat="1" applyFont="1" applyBorder="1"/>
    <xf numFmtId="166" fontId="9" fillId="0" borderId="4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3" fontId="3" fillId="3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7" fontId="3" fillId="0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6" fillId="0" borderId="0" xfId="0" quotePrefix="1" applyNumberFormat="1" applyFont="1" applyBorder="1" applyAlignment="1" applyProtection="1">
      <alignment horizontal="left"/>
    </xf>
    <xf numFmtId="3" fontId="2" fillId="0" borderId="3" xfId="0" applyNumberFormat="1" applyFont="1" applyFill="1" applyBorder="1"/>
    <xf numFmtId="37" fontId="2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4" fontId="16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7" fontId="2" fillId="0" borderId="5" xfId="0" applyNumberFormat="1" applyFont="1" applyFill="1" applyBorder="1"/>
    <xf numFmtId="3" fontId="2" fillId="0" borderId="0" xfId="0" applyNumberFormat="1" applyFont="1" applyFill="1"/>
    <xf numFmtId="166" fontId="2" fillId="0" borderId="9" xfId="0" applyNumberFormat="1" applyFont="1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" fillId="0" borderId="2" xfId="0" applyFont="1" applyFill="1" applyBorder="1" applyAlignment="1"/>
    <xf numFmtId="0" fontId="0" fillId="0" borderId="3" xfId="0" applyBorder="1" applyAlignment="1"/>
    <xf numFmtId="0" fontId="2" fillId="0" borderId="0" xfId="0" applyFont="1" applyBorder="1" applyAlignment="1">
      <alignment horizontal="left"/>
    </xf>
    <xf numFmtId="37" fontId="3" fillId="0" borderId="9" xfId="0" applyNumberFormat="1" applyFont="1" applyFill="1" applyBorder="1"/>
    <xf numFmtId="166" fontId="3" fillId="0" borderId="9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4" xfId="0" applyNumberFormat="1" applyFont="1" applyBorder="1"/>
    <xf numFmtId="0" fontId="2" fillId="0" borderId="0" xfId="0" applyFont="1" applyBorder="1" applyAlignment="1">
      <alignment horizontal="left"/>
    </xf>
    <xf numFmtId="166" fontId="2" fillId="0" borderId="4" xfId="1" applyNumberFormat="1" applyFont="1" applyBorder="1" applyAlignment="1">
      <alignment horizontal="right"/>
    </xf>
    <xf numFmtId="166" fontId="2" fillId="0" borderId="9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7" fontId="3" fillId="3" borderId="1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0" fontId="1" fillId="0" borderId="0" xfId="0" applyFont="1"/>
    <xf numFmtId="49" fontId="13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/>
    <xf numFmtId="37" fontId="2" fillId="0" borderId="0" xfId="0" applyNumberFormat="1" applyFont="1" applyFill="1" applyBorder="1"/>
    <xf numFmtId="3" fontId="2" fillId="0" borderId="9" xfId="0" applyNumberFormat="1" applyFont="1" applyBorder="1" applyAlignment="1"/>
    <xf numFmtId="37" fontId="3" fillId="0" borderId="9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166" fontId="10" fillId="0" borderId="9" xfId="0" applyNumberFormat="1" applyFont="1" applyBorder="1" applyAlignment="1">
      <alignment horizontal="right"/>
    </xf>
    <xf numFmtId="37" fontId="2" fillId="2" borderId="9" xfId="0" applyNumberFormat="1" applyFont="1" applyFill="1" applyBorder="1" applyAlignment="1">
      <alignment horizontal="right"/>
    </xf>
    <xf numFmtId="37" fontId="2" fillId="0" borderId="9" xfId="0" quotePrefix="1" applyNumberFormat="1" applyFont="1" applyFill="1" applyBorder="1" applyAlignment="1">
      <alignment horizontal="right"/>
    </xf>
    <xf numFmtId="37" fontId="3" fillId="0" borderId="9" xfId="0" quotePrefix="1" applyNumberFormat="1" applyFont="1" applyFill="1" applyBorder="1" applyAlignment="1">
      <alignment horizontal="right"/>
    </xf>
    <xf numFmtId="3" fontId="2" fillId="0" borderId="9" xfId="0" applyNumberFormat="1" applyFont="1" applyBorder="1"/>
    <xf numFmtId="166" fontId="2" fillId="0" borderId="9" xfId="0" quotePrefix="1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center" wrapText="1"/>
    </xf>
    <xf numFmtId="3" fontId="3" fillId="4" borderId="20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37" fontId="3" fillId="4" borderId="15" xfId="0" applyNumberFormat="1" applyFont="1" applyFill="1" applyBorder="1" applyAlignment="1">
      <alignment horizontal="right"/>
    </xf>
    <xf numFmtId="37" fontId="3" fillId="4" borderId="14" xfId="0" applyNumberFormat="1" applyFont="1" applyFill="1" applyBorder="1" applyAlignment="1">
      <alignment horizontal="right"/>
    </xf>
    <xf numFmtId="37" fontId="3" fillId="4" borderId="12" xfId="0" applyNumberFormat="1" applyFont="1" applyFill="1" applyBorder="1" applyAlignment="1">
      <alignment horizontal="right"/>
    </xf>
    <xf numFmtId="37" fontId="3" fillId="4" borderId="19" xfId="0" applyNumberFormat="1" applyFont="1" applyFill="1" applyBorder="1" applyAlignment="1">
      <alignment horizontal="right"/>
    </xf>
    <xf numFmtId="0" fontId="2" fillId="5" borderId="1" xfId="0" applyFont="1" applyFill="1" applyBorder="1" applyAlignment="1"/>
    <xf numFmtId="37" fontId="2" fillId="5" borderId="4" xfId="0" applyNumberFormat="1" applyFont="1" applyFill="1" applyBorder="1" applyAlignment="1">
      <alignment horizontal="right"/>
    </xf>
    <xf numFmtId="37" fontId="2" fillId="5" borderId="9" xfId="0" quotePrefix="1" applyNumberFormat="1" applyFont="1" applyFill="1" applyBorder="1" applyAlignment="1">
      <alignment horizontal="right"/>
    </xf>
    <xf numFmtId="37" fontId="2" fillId="5" borderId="18" xfId="0" applyNumberFormat="1" applyFont="1" applyFill="1" applyBorder="1" applyAlignment="1">
      <alignment horizontal="right"/>
    </xf>
    <xf numFmtId="37" fontId="2" fillId="5" borderId="9" xfId="0" applyNumberFormat="1" applyFont="1" applyFill="1" applyBorder="1"/>
    <xf numFmtId="166" fontId="2" fillId="5" borderId="4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166" fontId="2" fillId="5" borderId="3" xfId="0" applyNumberFormat="1" applyFont="1" applyFill="1" applyBorder="1" applyAlignment="1">
      <alignment horizontal="right"/>
    </xf>
    <xf numFmtId="37" fontId="3" fillId="5" borderId="12" xfId="0" applyNumberFormat="1" applyFont="1" applyFill="1" applyBorder="1" applyAlignment="1">
      <alignment horizontal="right"/>
    </xf>
    <xf numFmtId="37" fontId="3" fillId="5" borderId="14" xfId="0" quotePrefix="1" applyNumberFormat="1" applyFont="1" applyFill="1" applyBorder="1" applyAlignment="1">
      <alignment horizontal="right"/>
    </xf>
    <xf numFmtId="37" fontId="3" fillId="5" borderId="15" xfId="0" applyNumberFormat="1" applyFont="1" applyFill="1" applyBorder="1" applyAlignment="1">
      <alignment horizontal="right"/>
    </xf>
    <xf numFmtId="37" fontId="3" fillId="5" borderId="19" xfId="0" applyNumberFormat="1" applyFont="1" applyFill="1" applyBorder="1" applyAlignment="1">
      <alignment horizontal="right"/>
    </xf>
    <xf numFmtId="37" fontId="3" fillId="5" borderId="14" xfId="0" applyNumberFormat="1" applyFont="1" applyFill="1" applyBorder="1"/>
    <xf numFmtId="0" fontId="3" fillId="5" borderId="1" xfId="0" applyFont="1" applyFill="1" applyBorder="1"/>
    <xf numFmtId="0" fontId="2" fillId="5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3" fillId="5" borderId="0" xfId="0" applyFont="1" applyFill="1" applyBorder="1"/>
    <xf numFmtId="0" fontId="2" fillId="5" borderId="0" xfId="0" applyFont="1" applyFill="1" applyBorder="1" applyAlignment="1"/>
    <xf numFmtId="0" fontId="2" fillId="5" borderId="2" xfId="0" applyFont="1" applyFill="1" applyBorder="1" applyAlignment="1"/>
    <xf numFmtId="37" fontId="3" fillId="5" borderId="3" xfId="0" applyNumberFormat="1" applyFont="1" applyFill="1" applyBorder="1" applyAlignment="1">
      <alignment horizontal="right"/>
    </xf>
    <xf numFmtId="37" fontId="3" fillId="5" borderId="9" xfId="0" quotePrefix="1" applyNumberFormat="1" applyFont="1" applyFill="1" applyBorder="1" applyAlignment="1">
      <alignment horizontal="right"/>
    </xf>
    <xf numFmtId="37" fontId="3" fillId="5" borderId="4" xfId="0" applyNumberFormat="1" applyFont="1" applyFill="1" applyBorder="1" applyAlignment="1">
      <alignment horizontal="right"/>
    </xf>
    <xf numFmtId="37" fontId="3" fillId="5" borderId="18" xfId="0" applyNumberFormat="1" applyFont="1" applyFill="1" applyBorder="1" applyAlignment="1">
      <alignment horizontal="right"/>
    </xf>
    <xf numFmtId="37" fontId="3" fillId="5" borderId="9" xfId="0" applyNumberFormat="1" applyFont="1" applyFill="1" applyBorder="1"/>
    <xf numFmtId="0" fontId="3" fillId="5" borderId="16" xfId="0" applyFont="1" applyFill="1" applyBorder="1"/>
    <xf numFmtId="0" fontId="3" fillId="5" borderId="6" xfId="0" applyFont="1" applyFill="1" applyBorder="1"/>
    <xf numFmtId="37" fontId="2" fillId="5" borderId="15" xfId="0" applyNumberFormat="1" applyFont="1" applyFill="1" applyBorder="1" applyAlignment="1">
      <alignment horizontal="right"/>
    </xf>
    <xf numFmtId="37" fontId="2" fillId="5" borderId="14" xfId="0" quotePrefix="1" applyNumberFormat="1" applyFont="1" applyFill="1" applyBorder="1" applyAlignment="1">
      <alignment horizontal="right"/>
    </xf>
    <xf numFmtId="37" fontId="2" fillId="5" borderId="19" xfId="0" applyNumberFormat="1" applyFont="1" applyFill="1" applyBorder="1" applyAlignment="1">
      <alignment horizontal="right"/>
    </xf>
    <xf numFmtId="37" fontId="2" fillId="5" borderId="14" xfId="0" applyNumberFormat="1" applyFont="1" applyFill="1" applyBorder="1"/>
    <xf numFmtId="166" fontId="2" fillId="5" borderId="4" xfId="1" applyNumberFormat="1" applyFont="1" applyFill="1" applyBorder="1" applyAlignment="1">
      <alignment horizontal="right"/>
    </xf>
    <xf numFmtId="166" fontId="2" fillId="5" borderId="9" xfId="1" quotePrefix="1" applyNumberFormat="1" applyFont="1" applyFill="1" applyBorder="1" applyAlignment="1">
      <alignment horizontal="right"/>
    </xf>
    <xf numFmtId="166" fontId="2" fillId="5" borderId="18" xfId="1" applyNumberFormat="1" applyFont="1" applyFill="1" applyBorder="1" applyAlignment="1">
      <alignment horizontal="right"/>
    </xf>
    <xf numFmtId="166" fontId="2" fillId="5" borderId="9" xfId="1" applyNumberFormat="1" applyFont="1" applyFill="1" applyBorder="1" applyAlignment="1">
      <alignment horizontal="right"/>
    </xf>
    <xf numFmtId="166" fontId="3" fillId="5" borderId="4" xfId="1" applyNumberFormat="1" applyFont="1" applyFill="1" applyBorder="1" applyAlignment="1">
      <alignment horizontal="right"/>
    </xf>
    <xf numFmtId="166" fontId="3" fillId="5" borderId="9" xfId="1" quotePrefix="1" applyNumberFormat="1" applyFont="1" applyFill="1" applyBorder="1" applyAlignment="1">
      <alignment horizontal="right"/>
    </xf>
    <xf numFmtId="166" fontId="3" fillId="5" borderId="18" xfId="1" applyNumberFormat="1" applyFont="1" applyFill="1" applyBorder="1" applyAlignment="1">
      <alignment horizontal="right"/>
    </xf>
    <xf numFmtId="166" fontId="3" fillId="5" borderId="9" xfId="1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3" fontId="3" fillId="4" borderId="24" xfId="0" applyNumberFormat="1" applyFont="1" applyFill="1" applyBorder="1" applyAlignment="1">
      <alignment horizontal="center" vertical="center"/>
    </xf>
    <xf numFmtId="3" fontId="3" fillId="4" borderId="25" xfId="0" applyNumberFormat="1" applyFont="1" applyFill="1" applyBorder="1" applyAlignment="1">
      <alignment horizontal="center" vertical="center"/>
    </xf>
    <xf numFmtId="37" fontId="2" fillId="6" borderId="18" xfId="0" applyNumberFormat="1" applyFont="1" applyFill="1" applyBorder="1" applyAlignment="1">
      <alignment horizontal="right"/>
    </xf>
    <xf numFmtId="37" fontId="3" fillId="6" borderId="18" xfId="0" applyNumberFormat="1" applyFont="1" applyFill="1" applyBorder="1" applyAlignment="1">
      <alignment horizontal="right"/>
    </xf>
    <xf numFmtId="3" fontId="2" fillId="6" borderId="18" xfId="0" applyNumberFormat="1" applyFont="1" applyFill="1" applyBorder="1"/>
    <xf numFmtId="37" fontId="2" fillId="6" borderId="20" xfId="0" applyNumberFormat="1" applyFont="1" applyFill="1" applyBorder="1" applyAlignment="1">
      <alignment horizontal="right"/>
    </xf>
    <xf numFmtId="166" fontId="9" fillId="6" borderId="18" xfId="0" applyNumberFormat="1" applyFont="1" applyFill="1" applyBorder="1" applyAlignment="1">
      <alignment horizontal="right"/>
    </xf>
    <xf numFmtId="166" fontId="10" fillId="6" borderId="19" xfId="0" applyNumberFormat="1" applyFont="1" applyFill="1" applyBorder="1" applyAlignment="1">
      <alignment horizontal="right"/>
    </xf>
    <xf numFmtId="166" fontId="10" fillId="6" borderId="18" xfId="0" applyNumberFormat="1" applyFont="1" applyFill="1" applyBorder="1" applyAlignment="1">
      <alignment horizontal="right"/>
    </xf>
    <xf numFmtId="166" fontId="2" fillId="6" borderId="18" xfId="0" applyNumberFormat="1" applyFont="1" applyFill="1" applyBorder="1" applyAlignment="1">
      <alignment horizontal="right"/>
    </xf>
    <xf numFmtId="37" fontId="2" fillId="6" borderId="18" xfId="0" quotePrefix="1" applyNumberFormat="1" applyFont="1" applyFill="1" applyBorder="1" applyAlignment="1">
      <alignment horizontal="right"/>
    </xf>
    <xf numFmtId="37" fontId="2" fillId="5" borderId="3" xfId="0" applyNumberFormat="1" applyFont="1" applyFill="1" applyBorder="1" applyAlignment="1">
      <alignment horizontal="right"/>
    </xf>
    <xf numFmtId="37" fontId="2" fillId="6" borderId="18" xfId="1" applyNumberFormat="1" applyFont="1" applyFill="1" applyBorder="1" applyAlignment="1">
      <alignment horizontal="right"/>
    </xf>
    <xf numFmtId="3" fontId="2" fillId="6" borderId="18" xfId="0" applyNumberFormat="1" applyFont="1" applyFill="1" applyBorder="1" applyAlignment="1">
      <alignment horizontal="right"/>
    </xf>
    <xf numFmtId="166" fontId="2" fillId="6" borderId="18" xfId="1" applyNumberFormat="1" applyFont="1" applyFill="1" applyBorder="1" applyAlignment="1">
      <alignment horizontal="right"/>
    </xf>
    <xf numFmtId="166" fontId="2" fillId="6" borderId="4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166" fontId="3" fillId="5" borderId="15" xfId="0" applyNumberFormat="1" applyFont="1" applyFill="1" applyBorder="1" applyAlignment="1">
      <alignment horizontal="right"/>
    </xf>
    <xf numFmtId="166" fontId="3" fillId="5" borderId="14" xfId="0" quotePrefix="1" applyNumberFormat="1" applyFont="1" applyFill="1" applyBorder="1" applyAlignment="1">
      <alignment horizontal="right"/>
    </xf>
    <xf numFmtId="166" fontId="3" fillId="5" borderId="19" xfId="0" applyNumberFormat="1" applyFont="1" applyFill="1" applyBorder="1" applyAlignment="1">
      <alignment horizontal="right"/>
    </xf>
    <xf numFmtId="166" fontId="3" fillId="5" borderId="14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1" xfId="0" applyFont="1" applyFill="1" applyBorder="1"/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0" borderId="1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49" fontId="3" fillId="0" borderId="2" xfId="0" quotePrefix="1" applyNumberFormat="1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5" fillId="0" borderId="0" xfId="0" applyNumberFormat="1" applyFont="1" applyBorder="1" applyAlignment="1" applyProtection="1">
      <alignment horizontal="left"/>
    </xf>
    <xf numFmtId="164" fontId="16" fillId="0" borderId="0" xfId="0" applyNumberFormat="1" applyFont="1" applyBorder="1" applyAlignment="1" applyProtection="1">
      <alignment horizontal="left"/>
    </xf>
    <xf numFmtId="164" fontId="16" fillId="0" borderId="0" xfId="0" quotePrefix="1" applyNumberFormat="1" applyFont="1" applyBorder="1" applyAlignment="1" applyProtection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8DB4E3"/>
      <color rgb="FFE3E3E3"/>
      <color rgb="FFFFCC99"/>
      <color rgb="FFA6C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3"/>
  <sheetViews>
    <sheetView showGridLines="0" tabSelected="1" view="pageBreakPreview" zoomScaleNormal="100" zoomScaleSheetLayoutView="100" workbookViewId="0">
      <pane xSplit="12" ySplit="6" topLeftCell="M7" activePane="bottomRight" state="frozen"/>
      <selection pane="topRight" activeCell="M1" sqref="M1"/>
      <selection pane="bottomLeft" activeCell="A7" sqref="A7"/>
      <selection pane="bottomRight" activeCell="M7" sqref="M7"/>
    </sheetView>
  </sheetViews>
  <sheetFormatPr defaultColWidth="8.85546875" defaultRowHeight="12" x14ac:dyDescent="0.2"/>
  <cols>
    <col min="1" max="1" width="2.7109375" style="1" customWidth="1"/>
    <col min="2" max="4" width="2.140625" style="11" customWidth="1"/>
    <col min="5" max="5" width="30.42578125" style="11" customWidth="1"/>
    <col min="6" max="6" width="9.28515625" style="2" customWidth="1"/>
    <col min="7" max="7" width="9.28515625" style="3" customWidth="1"/>
    <col min="8" max="11" width="9.28515625" style="2" customWidth="1"/>
    <col min="12" max="12" width="10.85546875" style="11" customWidth="1"/>
    <col min="13" max="16384" width="8.85546875" style="15"/>
  </cols>
  <sheetData>
    <row r="1" spans="1:12" ht="15" customHeight="1" x14ac:dyDescent="0.2">
      <c r="A1" s="297" t="s">
        <v>20</v>
      </c>
      <c r="B1" s="297"/>
      <c r="C1" s="297"/>
      <c r="D1" s="297"/>
      <c r="E1" s="297"/>
      <c r="F1" s="297"/>
      <c r="J1" s="294" t="s">
        <v>48</v>
      </c>
      <c r="K1" s="294"/>
      <c r="L1" s="294"/>
    </row>
    <row r="2" spans="1:12" s="264" customFormat="1" ht="16.5" customHeight="1" x14ac:dyDescent="0.2">
      <c r="A2" s="313" t="s">
        <v>177</v>
      </c>
      <c r="B2" s="313"/>
      <c r="C2" s="313"/>
      <c r="D2" s="313"/>
      <c r="E2" s="313"/>
      <c r="F2" s="313"/>
      <c r="G2" s="56"/>
      <c r="H2" s="56"/>
      <c r="I2" s="56"/>
      <c r="J2" s="295" t="s">
        <v>156</v>
      </c>
      <c r="K2" s="296"/>
      <c r="L2" s="296"/>
    </row>
    <row r="3" spans="1:12" ht="15" customHeight="1" x14ac:dyDescent="0.25">
      <c r="A3" s="314" t="s">
        <v>200</v>
      </c>
      <c r="B3" s="314"/>
      <c r="C3" s="314"/>
      <c r="D3" s="314"/>
      <c r="E3" s="314"/>
      <c r="F3" s="314"/>
      <c r="I3" s="316" t="s">
        <v>207</v>
      </c>
      <c r="J3" s="316"/>
      <c r="K3" s="316"/>
      <c r="L3" s="316"/>
    </row>
    <row r="4" spans="1:12" s="96" customFormat="1" ht="12.75" customHeight="1" x14ac:dyDescent="0.2">
      <c r="A4" s="19"/>
      <c r="B4" s="20"/>
      <c r="C4" s="20"/>
      <c r="D4" s="20"/>
      <c r="E4" s="20"/>
      <c r="F4" s="21"/>
      <c r="G4" s="165"/>
      <c r="H4" s="165"/>
      <c r="I4" s="22"/>
      <c r="J4" s="4"/>
      <c r="K4" s="4"/>
      <c r="L4" s="63"/>
    </row>
    <row r="5" spans="1:12" ht="24" customHeight="1" x14ac:dyDescent="0.2">
      <c r="A5" s="319"/>
      <c r="B5" s="320"/>
      <c r="C5" s="320"/>
      <c r="D5" s="320"/>
      <c r="E5" s="321"/>
      <c r="F5" s="177" t="s">
        <v>123</v>
      </c>
      <c r="G5" s="278" t="s">
        <v>174</v>
      </c>
      <c r="H5" s="279"/>
      <c r="I5" s="178" t="s">
        <v>88</v>
      </c>
      <c r="J5" s="306" t="s">
        <v>173</v>
      </c>
      <c r="K5" s="307"/>
      <c r="L5" s="179" t="s">
        <v>87</v>
      </c>
    </row>
    <row r="6" spans="1:12" ht="12.95" customHeight="1" x14ac:dyDescent="0.2">
      <c r="A6" s="322"/>
      <c r="B6" s="323"/>
      <c r="C6" s="323"/>
      <c r="D6" s="323"/>
      <c r="E6" s="324"/>
      <c r="F6" s="180" t="s">
        <v>89</v>
      </c>
      <c r="G6" s="243" t="s">
        <v>199</v>
      </c>
      <c r="H6" s="244" t="s">
        <v>183</v>
      </c>
      <c r="I6" s="181" t="s">
        <v>182</v>
      </c>
      <c r="J6" s="243" t="s">
        <v>199</v>
      </c>
      <c r="K6" s="244" t="s">
        <v>183</v>
      </c>
      <c r="L6" s="182" t="s">
        <v>0</v>
      </c>
    </row>
    <row r="7" spans="1:12" ht="12.95" customHeight="1" x14ac:dyDescent="0.2">
      <c r="A7" s="269"/>
      <c r="B7" s="270"/>
      <c r="C7" s="270"/>
      <c r="D7" s="270"/>
      <c r="E7" s="271"/>
      <c r="F7" s="152"/>
      <c r="G7" s="168"/>
      <c r="H7" s="111"/>
      <c r="I7" s="247"/>
      <c r="J7" s="175"/>
      <c r="K7" s="152"/>
      <c r="L7" s="64"/>
    </row>
    <row r="8" spans="1:12" ht="12.95" customHeight="1" x14ac:dyDescent="0.2">
      <c r="A8" s="300" t="s">
        <v>208</v>
      </c>
      <c r="B8" s="301"/>
      <c r="C8" s="301"/>
      <c r="D8" s="301"/>
      <c r="E8" s="302"/>
      <c r="F8" s="59">
        <v>10344</v>
      </c>
      <c r="G8" s="169">
        <v>215</v>
      </c>
      <c r="H8" s="106">
        <v>1799</v>
      </c>
      <c r="I8" s="246">
        <f>SUM(F8:H8)</f>
        <v>12358</v>
      </c>
      <c r="J8" s="58">
        <v>230</v>
      </c>
      <c r="K8" s="106">
        <v>710</v>
      </c>
      <c r="L8" s="67">
        <f>SUM(I8:K8)</f>
        <v>13298</v>
      </c>
    </row>
    <row r="9" spans="1:12" ht="12.95" customHeight="1" x14ac:dyDescent="0.2">
      <c r="A9" s="86"/>
      <c r="B9" s="87"/>
      <c r="C9" s="87"/>
      <c r="D9" s="87"/>
      <c r="E9" s="88"/>
      <c r="G9" s="169"/>
      <c r="H9" s="106"/>
      <c r="I9" s="246"/>
      <c r="J9" s="169"/>
      <c r="K9" s="106"/>
      <c r="L9" s="97"/>
    </row>
    <row r="10" spans="1:12" ht="12.95" customHeight="1" x14ac:dyDescent="0.2">
      <c r="A10" s="31"/>
      <c r="B10" s="32"/>
      <c r="C10" s="32"/>
      <c r="D10" s="32"/>
      <c r="E10" s="32"/>
      <c r="F10" s="54"/>
      <c r="G10" s="43"/>
      <c r="H10" s="112"/>
      <c r="I10" s="248"/>
      <c r="J10" s="43"/>
      <c r="K10" s="112"/>
      <c r="L10" s="66"/>
    </row>
    <row r="11" spans="1:12" s="96" customFormat="1" ht="12.95" customHeight="1" x14ac:dyDescent="0.2">
      <c r="A11" s="275" t="s">
        <v>107</v>
      </c>
      <c r="B11" s="276"/>
      <c r="C11" s="276"/>
      <c r="D11" s="276"/>
      <c r="E11" s="277"/>
      <c r="F11" s="49"/>
      <c r="G11" s="41"/>
      <c r="H11" s="44"/>
      <c r="I11" s="245"/>
      <c r="J11" s="41"/>
      <c r="K11" s="44"/>
      <c r="L11" s="66"/>
    </row>
    <row r="12" spans="1:12" ht="12.95" customHeight="1" x14ac:dyDescent="0.2">
      <c r="A12" s="33"/>
      <c r="B12" s="286" t="s">
        <v>14</v>
      </c>
      <c r="C12" s="286"/>
      <c r="D12" s="286"/>
      <c r="E12" s="287"/>
      <c r="F12" s="49">
        <v>5409</v>
      </c>
      <c r="G12" s="41">
        <v>54</v>
      </c>
      <c r="H12" s="44">
        <v>583</v>
      </c>
      <c r="I12" s="245">
        <f>SUM(F12:H12)</f>
        <v>6046</v>
      </c>
      <c r="J12" s="41">
        <v>56</v>
      </c>
      <c r="K12" s="44">
        <v>127</v>
      </c>
      <c r="L12" s="66">
        <f>SUM(I12:K12)</f>
        <v>6229</v>
      </c>
    </row>
    <row r="13" spans="1:12" ht="12.95" customHeight="1" x14ac:dyDescent="0.2">
      <c r="A13" s="33"/>
      <c r="B13" s="286" t="s">
        <v>15</v>
      </c>
      <c r="C13" s="286"/>
      <c r="D13" s="286"/>
      <c r="E13" s="287"/>
      <c r="F13" s="49">
        <v>4935</v>
      </c>
      <c r="G13" s="41">
        <v>161</v>
      </c>
      <c r="H13" s="44">
        <v>1216</v>
      </c>
      <c r="I13" s="245">
        <f>SUM(F13:H13)</f>
        <v>6312</v>
      </c>
      <c r="J13" s="41">
        <v>174</v>
      </c>
      <c r="K13" s="44">
        <v>583</v>
      </c>
      <c r="L13" s="66">
        <f>SUM(I13:K13)</f>
        <v>7069</v>
      </c>
    </row>
    <row r="14" spans="1:12" ht="12.95" customHeight="1" x14ac:dyDescent="0.2">
      <c r="A14" s="272" t="s">
        <v>0</v>
      </c>
      <c r="B14" s="273"/>
      <c r="C14" s="273"/>
      <c r="D14" s="273"/>
      <c r="E14" s="274"/>
      <c r="F14" s="183">
        <f t="shared" ref="F14:L14" si="0">SUM(F12:F13)</f>
        <v>10344</v>
      </c>
      <c r="G14" s="184">
        <f t="shared" si="0"/>
        <v>215</v>
      </c>
      <c r="H14" s="185">
        <f t="shared" si="0"/>
        <v>1799</v>
      </c>
      <c r="I14" s="186">
        <f t="shared" si="0"/>
        <v>12358</v>
      </c>
      <c r="J14" s="184">
        <f t="shared" si="0"/>
        <v>230</v>
      </c>
      <c r="K14" s="185">
        <f t="shared" si="0"/>
        <v>710</v>
      </c>
      <c r="L14" s="184">
        <f t="shared" si="0"/>
        <v>13298</v>
      </c>
    </row>
    <row r="15" spans="1:12" ht="12.95" customHeight="1" x14ac:dyDescent="0.2">
      <c r="A15" s="311"/>
      <c r="B15" s="312"/>
      <c r="C15" s="317"/>
      <c r="D15" s="317"/>
      <c r="E15" s="318"/>
      <c r="F15" s="49"/>
      <c r="G15" s="41"/>
      <c r="H15" s="44"/>
      <c r="I15" s="245"/>
      <c r="J15" s="41"/>
      <c r="K15" s="44"/>
      <c r="L15" s="66"/>
    </row>
    <row r="16" spans="1:12" ht="12.95" customHeight="1" x14ac:dyDescent="0.2">
      <c r="A16" s="275" t="s">
        <v>108</v>
      </c>
      <c r="B16" s="276"/>
      <c r="C16" s="276"/>
      <c r="D16" s="276"/>
      <c r="E16" s="277"/>
      <c r="F16" s="49"/>
      <c r="G16" s="41"/>
      <c r="H16" s="44"/>
      <c r="I16" s="245"/>
      <c r="J16" s="41"/>
      <c r="K16" s="44"/>
      <c r="L16" s="66"/>
    </row>
    <row r="17" spans="1:12" ht="12.95" customHeight="1" x14ac:dyDescent="0.2">
      <c r="A17" s="33"/>
      <c r="B17" s="286" t="s">
        <v>3</v>
      </c>
      <c r="C17" s="286"/>
      <c r="D17" s="286"/>
      <c r="E17" s="287"/>
      <c r="F17" s="49">
        <v>8520</v>
      </c>
      <c r="G17" s="41">
        <v>190</v>
      </c>
      <c r="H17" s="44">
        <v>1049</v>
      </c>
      <c r="I17" s="245">
        <f>SUM(F17:H17)</f>
        <v>9759</v>
      </c>
      <c r="J17" s="41">
        <v>1</v>
      </c>
      <c r="K17" s="44">
        <v>16</v>
      </c>
      <c r="L17" s="66">
        <f>SUM(I17:K17)</f>
        <v>9776</v>
      </c>
    </row>
    <row r="18" spans="1:12" ht="12.95" customHeight="1" x14ac:dyDescent="0.2">
      <c r="A18" s="33"/>
      <c r="B18" s="286" t="s">
        <v>157</v>
      </c>
      <c r="C18" s="286"/>
      <c r="D18" s="286"/>
      <c r="E18" s="287"/>
      <c r="F18" s="49">
        <v>1824</v>
      </c>
      <c r="G18" s="41">
        <v>25</v>
      </c>
      <c r="H18" s="44">
        <v>750</v>
      </c>
      <c r="I18" s="245">
        <f>SUM(F18:H18)</f>
        <v>2599</v>
      </c>
      <c r="J18" s="41">
        <v>229</v>
      </c>
      <c r="K18" s="44">
        <v>694</v>
      </c>
      <c r="L18" s="66">
        <f>SUM(I18:K18)</f>
        <v>3522</v>
      </c>
    </row>
    <row r="19" spans="1:12" s="264" customFormat="1" ht="12.95" customHeight="1" x14ac:dyDescent="0.2">
      <c r="A19" s="272" t="s">
        <v>0</v>
      </c>
      <c r="B19" s="273"/>
      <c r="C19" s="273"/>
      <c r="D19" s="273"/>
      <c r="E19" s="274"/>
      <c r="F19" s="183">
        <f t="shared" ref="F19:L19" si="1">SUM(F17:F18)</f>
        <v>10344</v>
      </c>
      <c r="G19" s="184">
        <f t="shared" si="1"/>
        <v>215</v>
      </c>
      <c r="H19" s="185">
        <f t="shared" si="1"/>
        <v>1799</v>
      </c>
      <c r="I19" s="186">
        <f t="shared" si="1"/>
        <v>12358</v>
      </c>
      <c r="J19" s="184">
        <f t="shared" si="1"/>
        <v>230</v>
      </c>
      <c r="K19" s="185">
        <f t="shared" si="1"/>
        <v>710</v>
      </c>
      <c r="L19" s="184">
        <f t="shared" si="1"/>
        <v>13298</v>
      </c>
    </row>
    <row r="20" spans="1:12" s="264" customFormat="1" ht="12.95" customHeight="1" x14ac:dyDescent="0.2">
      <c r="A20" s="311"/>
      <c r="B20" s="312"/>
      <c r="C20" s="317"/>
      <c r="D20" s="317"/>
      <c r="E20" s="318"/>
      <c r="F20" s="49"/>
      <c r="G20" s="41"/>
      <c r="H20" s="44"/>
      <c r="I20" s="245"/>
      <c r="J20" s="41"/>
      <c r="K20" s="44"/>
      <c r="L20" s="66"/>
    </row>
    <row r="21" spans="1:12" ht="12.95" customHeight="1" x14ac:dyDescent="0.2">
      <c r="A21" s="275" t="s">
        <v>109</v>
      </c>
      <c r="B21" s="276"/>
      <c r="C21" s="276"/>
      <c r="D21" s="276"/>
      <c r="E21" s="277"/>
      <c r="F21" s="49"/>
      <c r="G21" s="41"/>
      <c r="H21" s="44"/>
      <c r="I21" s="245"/>
      <c r="J21" s="41"/>
      <c r="K21" s="44"/>
      <c r="L21" s="66"/>
    </row>
    <row r="22" spans="1:12" ht="12.95" customHeight="1" x14ac:dyDescent="0.2">
      <c r="A22" s="33"/>
      <c r="B22" s="286" t="s">
        <v>46</v>
      </c>
      <c r="C22" s="286"/>
      <c r="D22" s="286"/>
      <c r="E22" s="287"/>
      <c r="F22" s="49">
        <v>9258</v>
      </c>
      <c r="G22" s="41">
        <v>104</v>
      </c>
      <c r="H22" s="44">
        <v>361</v>
      </c>
      <c r="I22" s="245">
        <f>SUM(F22:H22)</f>
        <v>9723</v>
      </c>
      <c r="J22" s="41">
        <v>2</v>
      </c>
      <c r="K22" s="44">
        <v>8</v>
      </c>
      <c r="L22" s="66">
        <f>SUM(I22:K22)</f>
        <v>9733</v>
      </c>
    </row>
    <row r="23" spans="1:12" ht="12.95" customHeight="1" x14ac:dyDescent="0.2">
      <c r="A23" s="33"/>
      <c r="B23" s="286" t="s">
        <v>47</v>
      </c>
      <c r="C23" s="286"/>
      <c r="D23" s="286"/>
      <c r="E23" s="287"/>
      <c r="F23" s="49">
        <v>1086</v>
      </c>
      <c r="G23" s="41">
        <v>111</v>
      </c>
      <c r="H23" s="44">
        <v>1438</v>
      </c>
      <c r="I23" s="245">
        <f>SUM(F23:H23)</f>
        <v>2635</v>
      </c>
      <c r="J23" s="41">
        <v>228</v>
      </c>
      <c r="K23" s="44">
        <v>702</v>
      </c>
      <c r="L23" s="66">
        <f>SUM(I23:K23)</f>
        <v>3565</v>
      </c>
    </row>
    <row r="24" spans="1:12" ht="12.95" customHeight="1" x14ac:dyDescent="0.2">
      <c r="A24" s="272" t="s">
        <v>0</v>
      </c>
      <c r="B24" s="273"/>
      <c r="C24" s="273"/>
      <c r="D24" s="273"/>
      <c r="E24" s="274"/>
      <c r="F24" s="183">
        <f t="shared" ref="F24:L24" si="2">SUM(F22:F23)</f>
        <v>10344</v>
      </c>
      <c r="G24" s="184">
        <f t="shared" si="2"/>
        <v>215</v>
      </c>
      <c r="H24" s="185">
        <f t="shared" si="2"/>
        <v>1799</v>
      </c>
      <c r="I24" s="186">
        <f t="shared" si="2"/>
        <v>12358</v>
      </c>
      <c r="J24" s="184">
        <f t="shared" si="2"/>
        <v>230</v>
      </c>
      <c r="K24" s="185">
        <f t="shared" si="2"/>
        <v>710</v>
      </c>
      <c r="L24" s="184">
        <f t="shared" si="2"/>
        <v>13298</v>
      </c>
    </row>
    <row r="25" spans="1:12" ht="12.95" customHeight="1" x14ac:dyDescent="0.2">
      <c r="A25" s="84"/>
      <c r="B25" s="85"/>
      <c r="C25" s="89"/>
      <c r="D25" s="89"/>
      <c r="E25" s="90"/>
      <c r="F25" s="54"/>
      <c r="G25" s="43"/>
      <c r="H25" s="42"/>
      <c r="I25" s="248"/>
      <c r="J25" s="43"/>
      <c r="K25" s="42"/>
      <c r="L25" s="64"/>
    </row>
    <row r="26" spans="1:12" s="96" customFormat="1" ht="12.95" customHeight="1" x14ac:dyDescent="0.2">
      <c r="A26" s="308" t="s">
        <v>68</v>
      </c>
      <c r="B26" s="309"/>
      <c r="C26" s="309"/>
      <c r="D26" s="309"/>
      <c r="E26" s="310"/>
      <c r="F26" s="98">
        <f t="shared" ref="F26:L26" si="3">F22+F23/3</f>
        <v>9620</v>
      </c>
      <c r="G26" s="100">
        <f t="shared" si="3"/>
        <v>141</v>
      </c>
      <c r="H26" s="99">
        <f t="shared" si="3"/>
        <v>840.33333333333326</v>
      </c>
      <c r="I26" s="249">
        <f t="shared" si="3"/>
        <v>10601.333333333334</v>
      </c>
      <c r="J26" s="100">
        <f>J22+J23/3</f>
        <v>78</v>
      </c>
      <c r="K26" s="99">
        <f t="shared" si="3"/>
        <v>242</v>
      </c>
      <c r="L26" s="100">
        <f t="shared" si="3"/>
        <v>10921.333333333334</v>
      </c>
    </row>
    <row r="27" spans="1:12" ht="12.95" customHeight="1" x14ac:dyDescent="0.2">
      <c r="A27" s="303" t="s">
        <v>83</v>
      </c>
      <c r="B27" s="304"/>
      <c r="C27" s="304"/>
      <c r="D27" s="304"/>
      <c r="E27" s="305"/>
      <c r="F27" s="61"/>
      <c r="G27" s="170"/>
      <c r="H27" s="46"/>
      <c r="I27" s="250"/>
      <c r="J27" s="170"/>
      <c r="K27" s="46"/>
      <c r="L27" s="65"/>
    </row>
    <row r="28" spans="1:12" ht="12.95" customHeight="1" x14ac:dyDescent="0.2">
      <c r="A28" s="28"/>
      <c r="B28" s="29"/>
      <c r="C28" s="29"/>
      <c r="D28" s="29"/>
      <c r="E28" s="30"/>
      <c r="F28" s="60"/>
      <c r="G28" s="171"/>
      <c r="H28" s="45"/>
      <c r="I28" s="251"/>
      <c r="J28" s="171"/>
      <c r="K28" s="45"/>
      <c r="L28" s="64"/>
    </row>
    <row r="29" spans="1:12" ht="12.95" customHeight="1" x14ac:dyDescent="0.2">
      <c r="A29" s="275" t="s">
        <v>110</v>
      </c>
      <c r="B29" s="276"/>
      <c r="C29" s="276"/>
      <c r="D29" s="276"/>
      <c r="E29" s="277"/>
      <c r="F29" s="49"/>
      <c r="G29" s="41"/>
      <c r="H29" s="44"/>
      <c r="I29" s="245"/>
      <c r="J29" s="41"/>
      <c r="K29" s="44"/>
      <c r="L29" s="66"/>
    </row>
    <row r="30" spans="1:12" ht="12.95" customHeight="1" x14ac:dyDescent="0.2">
      <c r="A30" s="78"/>
      <c r="B30" s="286" t="s">
        <v>75</v>
      </c>
      <c r="C30" s="286"/>
      <c r="D30" s="286"/>
      <c r="E30" s="287"/>
      <c r="F30" s="49"/>
      <c r="G30" s="41"/>
      <c r="H30" s="44"/>
      <c r="I30" s="245"/>
      <c r="J30" s="41"/>
      <c r="K30" s="44"/>
      <c r="L30" s="66"/>
    </row>
    <row r="31" spans="1:12" ht="12.95" customHeight="1" x14ac:dyDescent="0.2">
      <c r="A31" s="33"/>
      <c r="B31" s="34"/>
      <c r="C31" s="286" t="s">
        <v>73</v>
      </c>
      <c r="D31" s="286"/>
      <c r="E31" s="287"/>
      <c r="F31" s="49">
        <v>446</v>
      </c>
      <c r="G31" s="73">
        <v>0</v>
      </c>
      <c r="H31" s="44">
        <v>12</v>
      </c>
      <c r="I31" s="245">
        <f>SUM(F31:H31)</f>
        <v>458</v>
      </c>
      <c r="J31" s="73">
        <v>0</v>
      </c>
      <c r="K31" s="13">
        <v>0</v>
      </c>
      <c r="L31" s="66">
        <f>SUM(I31:K31)</f>
        <v>458</v>
      </c>
    </row>
    <row r="32" spans="1:12" ht="12.95" customHeight="1" x14ac:dyDescent="0.2">
      <c r="A32" s="33"/>
      <c r="B32" s="34"/>
      <c r="C32" s="286" t="s">
        <v>84</v>
      </c>
      <c r="D32" s="286"/>
      <c r="E32" s="287"/>
      <c r="F32" s="49">
        <v>6044</v>
      </c>
      <c r="G32" s="73">
        <v>212</v>
      </c>
      <c r="H32" s="44">
        <v>1440</v>
      </c>
      <c r="I32" s="245">
        <f>SUM(F32:H32)</f>
        <v>7696</v>
      </c>
      <c r="J32" s="73">
        <v>229</v>
      </c>
      <c r="K32" s="44">
        <v>645</v>
      </c>
      <c r="L32" s="66">
        <f>SUM(I32:K32)</f>
        <v>8570</v>
      </c>
    </row>
    <row r="33" spans="1:12" ht="12.95" customHeight="1" x14ac:dyDescent="0.2">
      <c r="A33" s="102"/>
      <c r="B33" s="101"/>
      <c r="C33" s="286" t="s">
        <v>90</v>
      </c>
      <c r="D33" s="286"/>
      <c r="E33" s="287"/>
      <c r="F33" s="49">
        <v>301</v>
      </c>
      <c r="G33" s="73">
        <v>0</v>
      </c>
      <c r="H33" s="44">
        <v>0</v>
      </c>
      <c r="I33" s="245">
        <f>SUM(F33:H33)</f>
        <v>301</v>
      </c>
      <c r="J33" s="73">
        <v>0</v>
      </c>
      <c r="K33" s="13">
        <v>0</v>
      </c>
      <c r="L33" s="66">
        <f>SUM(I33:K33)</f>
        <v>301</v>
      </c>
    </row>
    <row r="34" spans="1:12" ht="12.95" customHeight="1" x14ac:dyDescent="0.2">
      <c r="A34" s="102"/>
      <c r="B34" s="101"/>
      <c r="C34" s="286" t="s">
        <v>91</v>
      </c>
      <c r="D34" s="286"/>
      <c r="E34" s="287"/>
      <c r="F34" s="49">
        <v>12</v>
      </c>
      <c r="G34" s="73">
        <v>0</v>
      </c>
      <c r="H34" s="13">
        <v>0</v>
      </c>
      <c r="I34" s="245">
        <f>SUM(F34:H34)</f>
        <v>12</v>
      </c>
      <c r="J34" s="73">
        <v>0</v>
      </c>
      <c r="K34" s="13">
        <v>0</v>
      </c>
      <c r="L34" s="66">
        <f>SUM(I34:K34)</f>
        <v>12</v>
      </c>
    </row>
    <row r="35" spans="1:12" ht="12.95" customHeight="1" x14ac:dyDescent="0.2">
      <c r="A35" s="187"/>
      <c r="B35" s="282" t="s">
        <v>76</v>
      </c>
      <c r="C35" s="282"/>
      <c r="D35" s="282"/>
      <c r="E35" s="283"/>
      <c r="F35" s="188">
        <f t="shared" ref="F35:L35" si="4">SUM(F31:F34)</f>
        <v>6803</v>
      </c>
      <c r="G35" s="189">
        <f t="shared" si="4"/>
        <v>212</v>
      </c>
      <c r="H35" s="188">
        <f t="shared" si="4"/>
        <v>1452</v>
      </c>
      <c r="I35" s="190">
        <f t="shared" si="4"/>
        <v>8467</v>
      </c>
      <c r="J35" s="189">
        <f t="shared" si="4"/>
        <v>229</v>
      </c>
      <c r="K35" s="188">
        <f t="shared" si="4"/>
        <v>645</v>
      </c>
      <c r="L35" s="191">
        <f t="shared" si="4"/>
        <v>9341</v>
      </c>
    </row>
    <row r="36" spans="1:12" ht="12.95" customHeight="1" x14ac:dyDescent="0.2">
      <c r="A36" s="23"/>
      <c r="B36" s="95"/>
      <c r="C36" s="24"/>
      <c r="D36" s="24"/>
      <c r="E36" s="55"/>
      <c r="F36" s="52"/>
      <c r="G36" s="172"/>
      <c r="H36" s="47"/>
      <c r="I36" s="245"/>
      <c r="J36" s="172"/>
      <c r="K36" s="47"/>
      <c r="L36" s="66"/>
    </row>
    <row r="37" spans="1:12" ht="12.95" customHeight="1" x14ac:dyDescent="0.2">
      <c r="A37" s="33"/>
      <c r="B37" s="286" t="s">
        <v>77</v>
      </c>
      <c r="C37" s="286"/>
      <c r="D37" s="286"/>
      <c r="E37" s="287"/>
      <c r="F37" s="49"/>
      <c r="G37" s="41"/>
      <c r="H37" s="44"/>
      <c r="I37" s="245"/>
      <c r="J37" s="41"/>
      <c r="K37" s="44"/>
      <c r="L37" s="66"/>
    </row>
    <row r="38" spans="1:12" ht="12.95" customHeight="1" x14ac:dyDescent="0.2">
      <c r="A38" s="33"/>
      <c r="B38" s="34"/>
      <c r="C38" s="286" t="s">
        <v>78</v>
      </c>
      <c r="D38" s="286"/>
      <c r="E38" s="287"/>
      <c r="F38" s="49">
        <v>417</v>
      </c>
      <c r="G38" s="73">
        <v>1</v>
      </c>
      <c r="H38" s="44">
        <v>20</v>
      </c>
      <c r="I38" s="245">
        <f>SUM(F38:H38)</f>
        <v>438</v>
      </c>
      <c r="J38" s="73">
        <v>1</v>
      </c>
      <c r="K38" s="44">
        <v>1</v>
      </c>
      <c r="L38" s="66">
        <f>SUM(I38:K38)</f>
        <v>440</v>
      </c>
    </row>
    <row r="39" spans="1:12" ht="12.95" customHeight="1" x14ac:dyDescent="0.2">
      <c r="A39" s="33"/>
      <c r="B39" s="34"/>
      <c r="C39" s="267" t="s">
        <v>201</v>
      </c>
      <c r="D39" s="267"/>
      <c r="E39" s="268"/>
      <c r="F39" s="49">
        <v>0</v>
      </c>
      <c r="G39" s="73">
        <v>0</v>
      </c>
      <c r="H39" s="44">
        <v>15</v>
      </c>
      <c r="I39" s="245">
        <f>SUM(F39:H39)</f>
        <v>15</v>
      </c>
      <c r="J39" s="73">
        <v>0</v>
      </c>
      <c r="K39" s="44">
        <v>0</v>
      </c>
      <c r="L39" s="66">
        <f>SUM(I39:K39)</f>
        <v>15</v>
      </c>
    </row>
    <row r="40" spans="1:12" ht="12.95" customHeight="1" x14ac:dyDescent="0.2">
      <c r="A40" s="33"/>
      <c r="B40" s="34"/>
      <c r="C40" s="286" t="s">
        <v>74</v>
      </c>
      <c r="D40" s="286"/>
      <c r="E40" s="287"/>
      <c r="F40" s="49">
        <v>428</v>
      </c>
      <c r="G40" s="73">
        <v>0</v>
      </c>
      <c r="H40" s="44">
        <v>7</v>
      </c>
      <c r="I40" s="245">
        <f>SUM(F40:H40)</f>
        <v>435</v>
      </c>
      <c r="J40" s="41">
        <v>0</v>
      </c>
      <c r="K40" s="13">
        <v>8</v>
      </c>
      <c r="L40" s="66">
        <f>SUM(I40:K40)</f>
        <v>443</v>
      </c>
    </row>
    <row r="41" spans="1:12" ht="12.95" customHeight="1" x14ac:dyDescent="0.2">
      <c r="A41" s="33"/>
      <c r="B41" s="34"/>
      <c r="C41" s="74" t="s">
        <v>86</v>
      </c>
      <c r="D41" s="74"/>
      <c r="E41" s="75"/>
      <c r="F41" s="49">
        <v>46</v>
      </c>
      <c r="G41" s="73">
        <v>0</v>
      </c>
      <c r="H41" s="13">
        <v>2</v>
      </c>
      <c r="I41" s="245">
        <f>SUM(F41:H41)</f>
        <v>48</v>
      </c>
      <c r="J41" s="73">
        <v>0</v>
      </c>
      <c r="K41" s="13">
        <v>1</v>
      </c>
      <c r="L41" s="66">
        <f>SUM(I41:K41)</f>
        <v>49</v>
      </c>
    </row>
    <row r="42" spans="1:12" ht="12.95" customHeight="1" x14ac:dyDescent="0.2">
      <c r="A42" s="92"/>
      <c r="B42" s="74"/>
      <c r="C42" s="286" t="s">
        <v>79</v>
      </c>
      <c r="D42" s="286"/>
      <c r="E42" s="287"/>
      <c r="F42" s="49">
        <v>2650</v>
      </c>
      <c r="G42" s="41">
        <v>2</v>
      </c>
      <c r="H42" s="44">
        <v>303</v>
      </c>
      <c r="I42" s="245">
        <f>SUM(F42:H42)</f>
        <v>2955</v>
      </c>
      <c r="J42" s="41">
        <v>0</v>
      </c>
      <c r="K42" s="44">
        <v>55</v>
      </c>
      <c r="L42" s="66">
        <f>SUM(I42:K42)</f>
        <v>3010</v>
      </c>
    </row>
    <row r="43" spans="1:12" ht="12.95" customHeight="1" x14ac:dyDescent="0.2">
      <c r="A43" s="187"/>
      <c r="B43" s="282" t="s">
        <v>80</v>
      </c>
      <c r="C43" s="282"/>
      <c r="D43" s="282"/>
      <c r="E43" s="283"/>
      <c r="F43" s="188">
        <f t="shared" ref="F43:L43" si="5">SUM(F38:F42)</f>
        <v>3541</v>
      </c>
      <c r="G43" s="189">
        <f t="shared" si="5"/>
        <v>3</v>
      </c>
      <c r="H43" s="188">
        <f t="shared" si="5"/>
        <v>347</v>
      </c>
      <c r="I43" s="190">
        <f t="shared" si="5"/>
        <v>3891</v>
      </c>
      <c r="J43" s="189">
        <f t="shared" si="5"/>
        <v>1</v>
      </c>
      <c r="K43" s="188">
        <f t="shared" si="5"/>
        <v>65</v>
      </c>
      <c r="L43" s="191">
        <f t="shared" si="5"/>
        <v>3957</v>
      </c>
    </row>
    <row r="44" spans="1:12" ht="12.95" customHeight="1" x14ac:dyDescent="0.2">
      <c r="A44" s="78"/>
      <c r="B44" s="79"/>
      <c r="C44" s="74"/>
      <c r="D44" s="74"/>
      <c r="E44" s="75"/>
      <c r="F44" s="49"/>
      <c r="G44" s="41"/>
      <c r="H44" s="44"/>
      <c r="I44" s="245"/>
      <c r="J44" s="41"/>
      <c r="K44" s="44"/>
      <c r="L44" s="66"/>
    </row>
    <row r="45" spans="1:12" ht="12.95" customHeight="1" x14ac:dyDescent="0.2">
      <c r="A45" s="272" t="s">
        <v>0</v>
      </c>
      <c r="B45" s="273"/>
      <c r="C45" s="273"/>
      <c r="D45" s="273"/>
      <c r="E45" s="274"/>
      <c r="F45" s="183">
        <f>F35+F43</f>
        <v>10344</v>
      </c>
      <c r="G45" s="184">
        <f t="shared" ref="G45:L45" si="6">G35+G43</f>
        <v>215</v>
      </c>
      <c r="H45" s="185">
        <f t="shared" si="6"/>
        <v>1799</v>
      </c>
      <c r="I45" s="186">
        <f>I35+I43</f>
        <v>12358</v>
      </c>
      <c r="J45" s="184">
        <f t="shared" si="6"/>
        <v>230</v>
      </c>
      <c r="K45" s="185">
        <f t="shared" si="6"/>
        <v>710</v>
      </c>
      <c r="L45" s="184">
        <f t="shared" si="6"/>
        <v>13298</v>
      </c>
    </row>
    <row r="46" spans="1:12" ht="12.95" customHeight="1" x14ac:dyDescent="0.2">
      <c r="A46" s="84"/>
      <c r="B46" s="317"/>
      <c r="C46" s="317"/>
      <c r="D46" s="317"/>
      <c r="E46" s="318"/>
      <c r="F46" s="48"/>
      <c r="G46" s="157"/>
      <c r="H46" s="48"/>
      <c r="I46" s="252"/>
      <c r="J46" s="157"/>
      <c r="K46" s="48"/>
      <c r="L46" s="64"/>
    </row>
    <row r="47" spans="1:12" ht="12.95" customHeight="1" x14ac:dyDescent="0.2">
      <c r="A47" s="325" t="s">
        <v>2</v>
      </c>
      <c r="B47" s="326"/>
      <c r="C47" s="326"/>
      <c r="D47" s="326"/>
      <c r="E47" s="327"/>
      <c r="F47" s="49"/>
      <c r="G47" s="41"/>
      <c r="H47" s="49"/>
      <c r="I47" s="245"/>
      <c r="J47" s="41"/>
      <c r="K47" s="49"/>
      <c r="L47" s="64"/>
    </row>
    <row r="48" spans="1:12" ht="12.95" customHeight="1" x14ac:dyDescent="0.2">
      <c r="A48" s="78"/>
      <c r="B48" s="286" t="s">
        <v>3</v>
      </c>
      <c r="C48" s="286"/>
      <c r="D48" s="286"/>
      <c r="E48" s="287"/>
      <c r="F48" s="48">
        <v>21.9</v>
      </c>
      <c r="G48" s="157">
        <v>28.4</v>
      </c>
      <c r="H48" s="48">
        <v>32</v>
      </c>
      <c r="I48" s="252">
        <v>23.1</v>
      </c>
      <c r="J48" s="176">
        <v>58</v>
      </c>
      <c r="K48" s="48">
        <v>26.9</v>
      </c>
      <c r="L48" s="123">
        <v>23.1</v>
      </c>
    </row>
    <row r="49" spans="1:13" ht="12.95" customHeight="1" x14ac:dyDescent="0.2">
      <c r="A49" s="78"/>
      <c r="B49" s="286" t="s">
        <v>157</v>
      </c>
      <c r="C49" s="286"/>
      <c r="D49" s="286"/>
      <c r="E49" s="287"/>
      <c r="F49" s="48">
        <v>28.7</v>
      </c>
      <c r="G49" s="157">
        <v>38</v>
      </c>
      <c r="H49" s="48">
        <v>36.200000000000003</v>
      </c>
      <c r="I49" s="252">
        <v>30.9</v>
      </c>
      <c r="J49" s="176">
        <v>42</v>
      </c>
      <c r="K49" s="48">
        <v>40.200000000000003</v>
      </c>
      <c r="L49" s="123">
        <v>33.5</v>
      </c>
    </row>
    <row r="50" spans="1:13" ht="12.95" customHeight="1" x14ac:dyDescent="0.2">
      <c r="A50" s="315" t="s">
        <v>18</v>
      </c>
      <c r="B50" s="282"/>
      <c r="C50" s="282"/>
      <c r="D50" s="282"/>
      <c r="E50" s="283"/>
      <c r="F50" s="192">
        <v>23.1</v>
      </c>
      <c r="G50" s="193">
        <v>29.5</v>
      </c>
      <c r="H50" s="194">
        <v>33.700000000000003</v>
      </c>
      <c r="I50" s="192">
        <v>24.8</v>
      </c>
      <c r="J50" s="193">
        <v>42</v>
      </c>
      <c r="K50" s="194">
        <v>39.9</v>
      </c>
      <c r="L50" s="193">
        <v>25.9</v>
      </c>
      <c r="M50" s="265"/>
    </row>
    <row r="51" spans="1:13" ht="12.95" customHeight="1" x14ac:dyDescent="0.2">
      <c r="A51" s="269"/>
      <c r="B51" s="270"/>
      <c r="C51" s="270"/>
      <c r="D51" s="270"/>
      <c r="E51" s="271"/>
      <c r="F51" s="49"/>
      <c r="G51" s="41"/>
      <c r="H51" s="44"/>
      <c r="I51" s="245"/>
      <c r="J51" s="41"/>
      <c r="K51" s="44"/>
      <c r="L51" s="64"/>
    </row>
    <row r="52" spans="1:13" ht="12.95" customHeight="1" x14ac:dyDescent="0.2">
      <c r="A52" s="275" t="s">
        <v>111</v>
      </c>
      <c r="B52" s="276"/>
      <c r="C52" s="276"/>
      <c r="D52" s="276"/>
      <c r="E52" s="277"/>
      <c r="F52" s="49"/>
      <c r="G52" s="41"/>
      <c r="H52" s="49"/>
      <c r="I52" s="245"/>
      <c r="J52" s="41"/>
      <c r="K52" s="49"/>
      <c r="L52" s="64"/>
    </row>
    <row r="53" spans="1:13" ht="12.95" customHeight="1" x14ac:dyDescent="0.2">
      <c r="A53" s="78"/>
      <c r="B53" s="286" t="s">
        <v>29</v>
      </c>
      <c r="C53" s="286"/>
      <c r="D53" s="286"/>
      <c r="E53" s="287"/>
      <c r="F53" s="49"/>
      <c r="G53" s="41"/>
      <c r="H53" s="49"/>
      <c r="I53" s="245"/>
      <c r="J53" s="41"/>
      <c r="K53" s="49"/>
      <c r="L53" s="64"/>
    </row>
    <row r="54" spans="1:13" ht="12.95" customHeight="1" x14ac:dyDescent="0.2">
      <c r="A54" s="269"/>
      <c r="B54" s="270"/>
      <c r="C54" s="286" t="s">
        <v>3</v>
      </c>
      <c r="D54" s="286"/>
      <c r="E54" s="287"/>
      <c r="F54" s="49">
        <v>7424</v>
      </c>
      <c r="G54" s="41">
        <v>89</v>
      </c>
      <c r="H54" s="49">
        <v>254</v>
      </c>
      <c r="I54" s="245">
        <f>SUM(F54:H54)</f>
        <v>7767</v>
      </c>
      <c r="J54" s="73">
        <v>0</v>
      </c>
      <c r="K54" s="49">
        <v>8</v>
      </c>
      <c r="L54" s="66">
        <f>SUM(I54:K54)</f>
        <v>7775</v>
      </c>
    </row>
    <row r="55" spans="1:13" ht="12.95" customHeight="1" x14ac:dyDescent="0.2">
      <c r="A55" s="269"/>
      <c r="B55" s="270"/>
      <c r="C55" s="286" t="s">
        <v>157</v>
      </c>
      <c r="D55" s="286"/>
      <c r="E55" s="287"/>
      <c r="F55" s="49">
        <v>510</v>
      </c>
      <c r="G55" s="73">
        <v>2</v>
      </c>
      <c r="H55" s="49">
        <v>40</v>
      </c>
      <c r="I55" s="245">
        <f>SUM(F55:H55)</f>
        <v>552</v>
      </c>
      <c r="J55" s="41">
        <v>1</v>
      </c>
      <c r="K55" s="49">
        <v>28</v>
      </c>
      <c r="L55" s="66">
        <f>SUM(I55:K55)</f>
        <v>581</v>
      </c>
    </row>
    <row r="56" spans="1:13" ht="12.95" customHeight="1" x14ac:dyDescent="0.2">
      <c r="A56" s="187"/>
      <c r="B56" s="282" t="s">
        <v>28</v>
      </c>
      <c r="C56" s="282"/>
      <c r="D56" s="282"/>
      <c r="E56" s="283"/>
      <c r="F56" s="188">
        <f t="shared" ref="F56:L56" si="7">SUM(F54:F55)</f>
        <v>7934</v>
      </c>
      <c r="G56" s="189">
        <f t="shared" si="7"/>
        <v>91</v>
      </c>
      <c r="H56" s="188">
        <f t="shared" si="7"/>
        <v>294</v>
      </c>
      <c r="I56" s="190">
        <f t="shared" si="7"/>
        <v>8319</v>
      </c>
      <c r="J56" s="189">
        <f t="shared" si="7"/>
        <v>1</v>
      </c>
      <c r="K56" s="188">
        <f t="shared" si="7"/>
        <v>36</v>
      </c>
      <c r="L56" s="191">
        <f t="shared" si="7"/>
        <v>8356</v>
      </c>
    </row>
    <row r="57" spans="1:13" ht="12.95" customHeight="1" x14ac:dyDescent="0.2">
      <c r="A57" s="269"/>
      <c r="B57" s="270"/>
      <c r="C57" s="270"/>
      <c r="D57" s="270"/>
      <c r="E57" s="271"/>
      <c r="F57" s="49"/>
      <c r="G57" s="41"/>
      <c r="H57" s="49"/>
      <c r="I57" s="245"/>
      <c r="J57" s="41"/>
      <c r="K57" s="49"/>
      <c r="L57" s="66"/>
    </row>
    <row r="58" spans="1:13" ht="12.95" customHeight="1" x14ac:dyDescent="0.2">
      <c r="A58" s="78"/>
      <c r="B58" s="286" t="s">
        <v>16</v>
      </c>
      <c r="C58" s="286"/>
      <c r="D58" s="286"/>
      <c r="E58" s="287"/>
      <c r="F58" s="49"/>
      <c r="G58" s="41"/>
      <c r="H58" s="49"/>
      <c r="I58" s="245"/>
      <c r="J58" s="41"/>
      <c r="K58" s="49"/>
      <c r="L58" s="66"/>
    </row>
    <row r="59" spans="1:13" ht="12.95" customHeight="1" x14ac:dyDescent="0.2">
      <c r="A59" s="269"/>
      <c r="B59" s="270"/>
      <c r="C59" s="286" t="s">
        <v>3</v>
      </c>
      <c r="D59" s="286"/>
      <c r="E59" s="287"/>
      <c r="F59" s="49">
        <v>1095</v>
      </c>
      <c r="G59" s="41">
        <v>101</v>
      </c>
      <c r="H59" s="49">
        <v>795</v>
      </c>
      <c r="I59" s="245">
        <f>SUM(F59:H59)</f>
        <v>1991</v>
      </c>
      <c r="J59" s="41">
        <v>1</v>
      </c>
      <c r="K59" s="49">
        <v>8</v>
      </c>
      <c r="L59" s="66">
        <f>SUM(I59:K59)</f>
        <v>2000</v>
      </c>
    </row>
    <row r="60" spans="1:13" ht="12.95" customHeight="1" x14ac:dyDescent="0.2">
      <c r="A60" s="269"/>
      <c r="B60" s="270"/>
      <c r="C60" s="286" t="s">
        <v>157</v>
      </c>
      <c r="D60" s="286"/>
      <c r="E60" s="287"/>
      <c r="F60" s="49">
        <v>1314</v>
      </c>
      <c r="G60" s="41">
        <v>23</v>
      </c>
      <c r="H60" s="49">
        <v>710</v>
      </c>
      <c r="I60" s="245">
        <f>SUM(F60:H60)</f>
        <v>2047</v>
      </c>
      <c r="J60" s="41">
        <v>228</v>
      </c>
      <c r="K60" s="49">
        <v>660</v>
      </c>
      <c r="L60" s="66">
        <f>SUM(I60:K60)</f>
        <v>2935</v>
      </c>
    </row>
    <row r="61" spans="1:13" ht="12.95" customHeight="1" x14ac:dyDescent="0.2">
      <c r="A61" s="187"/>
      <c r="B61" s="282" t="s">
        <v>30</v>
      </c>
      <c r="C61" s="282"/>
      <c r="D61" s="282"/>
      <c r="E61" s="283"/>
      <c r="F61" s="188">
        <f t="shared" ref="F61:L61" si="8">SUM(F59:F60)</f>
        <v>2409</v>
      </c>
      <c r="G61" s="189">
        <f t="shared" si="8"/>
        <v>124</v>
      </c>
      <c r="H61" s="188">
        <f t="shared" si="8"/>
        <v>1505</v>
      </c>
      <c r="I61" s="190">
        <f t="shared" si="8"/>
        <v>4038</v>
      </c>
      <c r="J61" s="189">
        <f t="shared" si="8"/>
        <v>229</v>
      </c>
      <c r="K61" s="188">
        <f t="shared" si="8"/>
        <v>668</v>
      </c>
      <c r="L61" s="191">
        <f t="shared" si="8"/>
        <v>4935</v>
      </c>
    </row>
    <row r="62" spans="1:13" ht="12.95" customHeight="1" x14ac:dyDescent="0.2">
      <c r="A62" s="288"/>
      <c r="B62" s="286"/>
      <c r="C62" s="286"/>
      <c r="D62" s="286"/>
      <c r="E62" s="287"/>
      <c r="F62" s="49"/>
      <c r="G62" s="41"/>
      <c r="H62" s="49"/>
      <c r="I62" s="245"/>
      <c r="J62" s="41"/>
      <c r="K62" s="49"/>
      <c r="L62" s="66"/>
    </row>
    <row r="63" spans="1:13" ht="12.95" customHeight="1" x14ac:dyDescent="0.2">
      <c r="A63" s="92"/>
      <c r="B63" s="286" t="s">
        <v>17</v>
      </c>
      <c r="C63" s="286"/>
      <c r="D63" s="286"/>
      <c r="E63" s="287"/>
      <c r="F63" s="62"/>
      <c r="G63" s="41"/>
      <c r="H63" s="49"/>
      <c r="I63" s="245" t="s">
        <v>1</v>
      </c>
      <c r="J63" s="41"/>
      <c r="K63" s="49"/>
      <c r="L63" s="66"/>
    </row>
    <row r="64" spans="1:13" ht="12.95" customHeight="1" x14ac:dyDescent="0.2">
      <c r="A64" s="269"/>
      <c r="B64" s="270"/>
      <c r="C64" s="286" t="s">
        <v>3</v>
      </c>
      <c r="D64" s="286"/>
      <c r="E64" s="287"/>
      <c r="F64" s="49">
        <v>1</v>
      </c>
      <c r="G64" s="73">
        <v>0</v>
      </c>
      <c r="H64" s="49">
        <v>0</v>
      </c>
      <c r="I64" s="245">
        <f>SUM(F64:H64)</f>
        <v>1</v>
      </c>
      <c r="J64" s="73">
        <v>0</v>
      </c>
      <c r="K64" s="14">
        <v>0</v>
      </c>
      <c r="L64" s="66">
        <f>SUM(I64:K64)</f>
        <v>1</v>
      </c>
    </row>
    <row r="65" spans="1:13" ht="12.95" customHeight="1" x14ac:dyDescent="0.2">
      <c r="A65" s="269"/>
      <c r="B65" s="270"/>
      <c r="C65" s="286" t="s">
        <v>157</v>
      </c>
      <c r="D65" s="286"/>
      <c r="E65" s="287"/>
      <c r="F65" s="14">
        <v>0</v>
      </c>
      <c r="G65" s="73">
        <v>0</v>
      </c>
      <c r="H65" s="49">
        <v>0</v>
      </c>
      <c r="I65" s="245">
        <f>SUM(F65:H65)</f>
        <v>0</v>
      </c>
      <c r="J65" s="73">
        <v>0</v>
      </c>
      <c r="K65" s="49">
        <v>6</v>
      </c>
      <c r="L65" s="66">
        <f>SUM(I65:K65)</f>
        <v>6</v>
      </c>
    </row>
    <row r="66" spans="1:13" ht="12.95" customHeight="1" x14ac:dyDescent="0.2">
      <c r="A66" s="187"/>
      <c r="B66" s="282" t="s">
        <v>31</v>
      </c>
      <c r="C66" s="282"/>
      <c r="D66" s="282"/>
      <c r="E66" s="283"/>
      <c r="F66" s="188">
        <f t="shared" ref="F66:L66" si="9">SUM(F64:F65)</f>
        <v>1</v>
      </c>
      <c r="G66" s="189">
        <f t="shared" si="9"/>
        <v>0</v>
      </c>
      <c r="H66" s="188">
        <f t="shared" si="9"/>
        <v>0</v>
      </c>
      <c r="I66" s="190">
        <f t="shared" si="9"/>
        <v>1</v>
      </c>
      <c r="J66" s="189">
        <f t="shared" si="9"/>
        <v>0</v>
      </c>
      <c r="K66" s="188">
        <f t="shared" si="9"/>
        <v>6</v>
      </c>
      <c r="L66" s="191">
        <f t="shared" si="9"/>
        <v>7</v>
      </c>
    </row>
    <row r="67" spans="1:13" ht="12.95" customHeight="1" x14ac:dyDescent="0.2">
      <c r="A67" s="269"/>
      <c r="B67" s="270"/>
      <c r="C67" s="270"/>
      <c r="D67" s="270"/>
      <c r="E67" s="271"/>
      <c r="F67" s="49"/>
      <c r="G67" s="41"/>
      <c r="H67" s="49"/>
      <c r="I67" s="245"/>
      <c r="J67" s="41"/>
      <c r="K67" s="49"/>
      <c r="L67" s="66"/>
    </row>
    <row r="68" spans="1:13" ht="12.95" customHeight="1" x14ac:dyDescent="0.2">
      <c r="A68" s="272" t="s">
        <v>0</v>
      </c>
      <c r="B68" s="273"/>
      <c r="C68" s="273"/>
      <c r="D68" s="273"/>
      <c r="E68" s="274"/>
      <c r="F68" s="183">
        <f t="shared" ref="F68:K68" si="10">F56+F61+F66</f>
        <v>10344</v>
      </c>
      <c r="G68" s="184">
        <f t="shared" si="10"/>
        <v>215</v>
      </c>
      <c r="H68" s="185">
        <f t="shared" si="10"/>
        <v>1799</v>
      </c>
      <c r="I68" s="186">
        <f t="shared" si="10"/>
        <v>12358</v>
      </c>
      <c r="J68" s="184">
        <f t="shared" si="10"/>
        <v>230</v>
      </c>
      <c r="K68" s="185">
        <f t="shared" si="10"/>
        <v>710</v>
      </c>
      <c r="L68" s="184">
        <f>L56+L61+L66</f>
        <v>13298</v>
      </c>
    </row>
    <row r="69" spans="1:13" ht="12.95" customHeight="1" x14ac:dyDescent="0.2">
      <c r="A69" s="81"/>
      <c r="B69" s="82"/>
      <c r="C69" s="82"/>
      <c r="D69" s="82"/>
      <c r="E69" s="83"/>
      <c r="F69" s="49"/>
      <c r="G69" s="41"/>
      <c r="H69" s="49"/>
      <c r="I69" s="245"/>
      <c r="J69" s="41"/>
      <c r="K69" s="49"/>
      <c r="L69" s="71"/>
      <c r="M69" s="264"/>
    </row>
    <row r="70" spans="1:13" ht="12.95" customHeight="1" x14ac:dyDescent="0.2">
      <c r="A70" s="135"/>
      <c r="B70" s="136"/>
      <c r="C70" s="136"/>
      <c r="D70" s="136"/>
      <c r="E70" s="137"/>
      <c r="F70" s="49"/>
      <c r="G70" s="41"/>
      <c r="H70" s="49"/>
      <c r="I70" s="245"/>
      <c r="J70" s="41"/>
      <c r="K70" s="49"/>
      <c r="L70" s="71"/>
      <c r="M70" s="264"/>
    </row>
    <row r="71" spans="1:13" ht="12.95" customHeight="1" x14ac:dyDescent="0.2">
      <c r="A71" s="275" t="s">
        <v>193</v>
      </c>
      <c r="B71" s="276"/>
      <c r="C71" s="276"/>
      <c r="D71" s="276"/>
      <c r="E71" s="277"/>
      <c r="F71" s="49"/>
      <c r="G71" s="41"/>
      <c r="H71" s="49"/>
      <c r="I71" s="245"/>
      <c r="J71" s="41"/>
      <c r="K71" s="49"/>
      <c r="L71" s="66"/>
    </row>
    <row r="72" spans="1:13" ht="12.95" customHeight="1" x14ac:dyDescent="0.2">
      <c r="A72" s="81"/>
      <c r="B72" s="82"/>
      <c r="C72" s="82"/>
      <c r="D72" s="82"/>
      <c r="E72" s="83"/>
      <c r="F72" s="49"/>
      <c r="G72" s="41"/>
      <c r="H72" s="49"/>
      <c r="I72" s="245"/>
      <c r="J72" s="41"/>
      <c r="K72" s="49"/>
      <c r="L72" s="66"/>
    </row>
    <row r="73" spans="1:13" ht="12.95" customHeight="1" x14ac:dyDescent="0.2">
      <c r="A73" s="81"/>
      <c r="B73" s="286" t="s">
        <v>62</v>
      </c>
      <c r="C73" s="286"/>
      <c r="D73" s="286"/>
      <c r="E73" s="287"/>
      <c r="F73" s="49"/>
      <c r="G73" s="41"/>
      <c r="H73" s="49"/>
      <c r="I73" s="245"/>
      <c r="J73" s="41"/>
      <c r="K73" s="49"/>
      <c r="L73" s="66"/>
    </row>
    <row r="74" spans="1:13" ht="12.95" customHeight="1" x14ac:dyDescent="0.2">
      <c r="A74" s="16"/>
      <c r="C74" s="298" t="s">
        <v>46</v>
      </c>
      <c r="D74" s="298"/>
      <c r="E74" s="299"/>
      <c r="F74" s="50">
        <v>1527</v>
      </c>
      <c r="G74" s="173">
        <v>0</v>
      </c>
      <c r="H74" s="53">
        <v>1</v>
      </c>
      <c r="I74" s="245">
        <f>SUM(F74:H74)</f>
        <v>1528</v>
      </c>
      <c r="J74" s="172">
        <v>0</v>
      </c>
      <c r="K74" s="47">
        <v>0</v>
      </c>
      <c r="L74" s="66">
        <f>SUM(I74:K74)</f>
        <v>1528</v>
      </c>
    </row>
    <row r="75" spans="1:13" ht="12.95" customHeight="1" x14ac:dyDescent="0.2">
      <c r="A75" s="16"/>
      <c r="C75" s="298" t="s">
        <v>47</v>
      </c>
      <c r="D75" s="298"/>
      <c r="E75" s="299"/>
      <c r="F75" s="50">
        <v>10</v>
      </c>
      <c r="G75" s="173">
        <v>0</v>
      </c>
      <c r="H75" s="53">
        <v>3</v>
      </c>
      <c r="I75" s="245">
        <f>SUM(F75:H75)</f>
        <v>13</v>
      </c>
      <c r="J75" s="172">
        <v>0</v>
      </c>
      <c r="K75" s="47">
        <v>0</v>
      </c>
      <c r="L75" s="66">
        <f>SUM(I75:K75)</f>
        <v>13</v>
      </c>
    </row>
    <row r="76" spans="1:13" ht="12.95" customHeight="1" x14ac:dyDescent="0.2">
      <c r="A76" s="187"/>
      <c r="B76" s="282" t="s">
        <v>64</v>
      </c>
      <c r="C76" s="282"/>
      <c r="D76" s="282"/>
      <c r="E76" s="283"/>
      <c r="F76" s="188">
        <f t="shared" ref="F76:L76" si="11">SUM(F74:F75)</f>
        <v>1537</v>
      </c>
      <c r="G76" s="189">
        <f t="shared" si="11"/>
        <v>0</v>
      </c>
      <c r="H76" s="188">
        <f>SUM(H74:H75)</f>
        <v>4</v>
      </c>
      <c r="I76" s="190">
        <f t="shared" si="11"/>
        <v>1541</v>
      </c>
      <c r="J76" s="189">
        <f t="shared" si="11"/>
        <v>0</v>
      </c>
      <c r="K76" s="188">
        <f t="shared" si="11"/>
        <v>0</v>
      </c>
      <c r="L76" s="191">
        <f t="shared" si="11"/>
        <v>1541</v>
      </c>
    </row>
    <row r="77" spans="1:13" ht="12.95" customHeight="1" x14ac:dyDescent="0.2">
      <c r="A77" s="16"/>
      <c r="C77" s="298"/>
      <c r="D77" s="298"/>
      <c r="E77" s="299"/>
      <c r="F77" s="50"/>
      <c r="G77" s="51"/>
      <c r="H77" s="50"/>
      <c r="I77" s="245"/>
      <c r="J77" s="51"/>
      <c r="K77" s="50"/>
      <c r="L77" s="66"/>
    </row>
    <row r="78" spans="1:13" ht="12.95" customHeight="1" x14ac:dyDescent="0.2">
      <c r="A78" s="81"/>
      <c r="B78" s="286" t="s">
        <v>63</v>
      </c>
      <c r="C78" s="286"/>
      <c r="D78" s="286"/>
      <c r="E78" s="287"/>
      <c r="F78" s="49"/>
      <c r="G78" s="41"/>
      <c r="H78" s="49"/>
      <c r="I78" s="245"/>
      <c r="J78" s="41"/>
      <c r="K78" s="49"/>
      <c r="L78" s="66"/>
    </row>
    <row r="79" spans="1:13" ht="12.95" customHeight="1" x14ac:dyDescent="0.2">
      <c r="A79" s="16"/>
      <c r="C79" s="298" t="s">
        <v>14</v>
      </c>
      <c r="D79" s="298"/>
      <c r="E79" s="299"/>
      <c r="F79" s="50">
        <v>776</v>
      </c>
      <c r="G79" s="173">
        <v>0</v>
      </c>
      <c r="H79" s="53">
        <v>1</v>
      </c>
      <c r="I79" s="245">
        <f>SUM(F79:H79)</f>
        <v>777</v>
      </c>
      <c r="J79" s="51">
        <v>0</v>
      </c>
      <c r="K79" s="53">
        <v>0</v>
      </c>
      <c r="L79" s="66">
        <f>SUM(I79:K79)</f>
        <v>777</v>
      </c>
    </row>
    <row r="80" spans="1:13" ht="12.95" customHeight="1" x14ac:dyDescent="0.2">
      <c r="A80" s="16"/>
      <c r="C80" s="298" t="s">
        <v>15</v>
      </c>
      <c r="D80" s="298"/>
      <c r="E80" s="299"/>
      <c r="F80" s="50">
        <v>761</v>
      </c>
      <c r="G80" s="173">
        <v>0</v>
      </c>
      <c r="H80" s="53">
        <v>3</v>
      </c>
      <c r="I80" s="245">
        <f>SUM(F80:H80)</f>
        <v>764</v>
      </c>
      <c r="J80" s="51">
        <v>0</v>
      </c>
      <c r="K80" s="53">
        <v>0</v>
      </c>
      <c r="L80" s="66">
        <f>SUM(I80:K80)</f>
        <v>764</v>
      </c>
    </row>
    <row r="81" spans="1:12" ht="12.95" customHeight="1" x14ac:dyDescent="0.2">
      <c r="A81" s="187"/>
      <c r="B81" s="282" t="s">
        <v>65</v>
      </c>
      <c r="C81" s="282"/>
      <c r="D81" s="282"/>
      <c r="E81" s="283"/>
      <c r="F81" s="188">
        <f t="shared" ref="F81:L81" si="12">SUM(F79:F80)</f>
        <v>1537</v>
      </c>
      <c r="G81" s="189">
        <f t="shared" si="12"/>
        <v>0</v>
      </c>
      <c r="H81" s="188">
        <f t="shared" si="12"/>
        <v>4</v>
      </c>
      <c r="I81" s="190">
        <f t="shared" si="12"/>
        <v>1541</v>
      </c>
      <c r="J81" s="189">
        <f t="shared" si="12"/>
        <v>0</v>
      </c>
      <c r="K81" s="188">
        <f t="shared" si="12"/>
        <v>0</v>
      </c>
      <c r="L81" s="191">
        <f t="shared" si="12"/>
        <v>1541</v>
      </c>
    </row>
    <row r="82" spans="1:12" ht="12.95" customHeight="1" x14ac:dyDescent="0.2">
      <c r="A82" s="17"/>
      <c r="B82" s="76"/>
      <c r="C82" s="76"/>
      <c r="D82" s="76"/>
      <c r="E82" s="77"/>
      <c r="F82" s="50"/>
      <c r="G82" s="51"/>
      <c r="H82" s="50"/>
      <c r="I82" s="245"/>
      <c r="J82" s="51"/>
      <c r="K82" s="50"/>
      <c r="L82" s="72"/>
    </row>
    <row r="83" spans="1:12" ht="12.95" customHeight="1" x14ac:dyDescent="0.2">
      <c r="A83" s="81"/>
      <c r="B83" s="286" t="s">
        <v>106</v>
      </c>
      <c r="C83" s="286"/>
      <c r="D83" s="286"/>
      <c r="E83" s="287"/>
      <c r="F83" s="49"/>
      <c r="G83" s="41"/>
      <c r="H83" s="49"/>
      <c r="I83" s="245"/>
      <c r="J83" s="41"/>
      <c r="K83" s="49"/>
      <c r="L83" s="66"/>
    </row>
    <row r="84" spans="1:12" ht="12.95" customHeight="1" x14ac:dyDescent="0.2">
      <c r="A84" s="16"/>
      <c r="C84" s="286" t="s">
        <v>75</v>
      </c>
      <c r="D84" s="286"/>
      <c r="E84" s="287"/>
      <c r="F84" s="50">
        <v>817</v>
      </c>
      <c r="G84" s="173">
        <v>0</v>
      </c>
      <c r="H84" s="53">
        <v>2</v>
      </c>
      <c r="I84" s="245">
        <f>SUM(F84:H84)</f>
        <v>819</v>
      </c>
      <c r="J84" s="51">
        <v>0</v>
      </c>
      <c r="K84" s="53">
        <v>0</v>
      </c>
      <c r="L84" s="66">
        <f>SUM(I84:K84)</f>
        <v>819</v>
      </c>
    </row>
    <row r="85" spans="1:12" ht="12.95" customHeight="1" x14ac:dyDescent="0.2">
      <c r="A85" s="16"/>
      <c r="C85" s="286" t="s">
        <v>77</v>
      </c>
      <c r="D85" s="286"/>
      <c r="E85" s="287"/>
      <c r="F85" s="50">
        <v>720</v>
      </c>
      <c r="G85" s="173">
        <v>0</v>
      </c>
      <c r="H85" s="53">
        <v>2</v>
      </c>
      <c r="I85" s="245">
        <f>SUM(F85:H85)</f>
        <v>722</v>
      </c>
      <c r="J85" s="51">
        <v>0</v>
      </c>
      <c r="K85" s="53">
        <v>0</v>
      </c>
      <c r="L85" s="66">
        <f>SUM(I85:K85)</f>
        <v>722</v>
      </c>
    </row>
    <row r="86" spans="1:12" ht="12.95" customHeight="1" x14ac:dyDescent="0.2">
      <c r="A86" s="187"/>
      <c r="B86" s="282" t="s">
        <v>66</v>
      </c>
      <c r="C86" s="282"/>
      <c r="D86" s="282"/>
      <c r="E86" s="283"/>
      <c r="F86" s="188">
        <f t="shared" ref="F86:L86" si="13">SUM(F84:F85)</f>
        <v>1537</v>
      </c>
      <c r="G86" s="189">
        <f t="shared" si="13"/>
        <v>0</v>
      </c>
      <c r="H86" s="188">
        <f t="shared" si="13"/>
        <v>4</v>
      </c>
      <c r="I86" s="190">
        <f t="shared" si="13"/>
        <v>1541</v>
      </c>
      <c r="J86" s="189">
        <f t="shared" si="13"/>
        <v>0</v>
      </c>
      <c r="K86" s="188">
        <f t="shared" si="13"/>
        <v>0</v>
      </c>
      <c r="L86" s="191">
        <f t="shared" si="13"/>
        <v>1541</v>
      </c>
    </row>
    <row r="87" spans="1:12" ht="12.95" customHeight="1" x14ac:dyDescent="0.2">
      <c r="A87" s="16"/>
      <c r="C87" s="80"/>
      <c r="D87" s="74"/>
      <c r="E87" s="75"/>
      <c r="F87" s="49"/>
      <c r="G87" s="41"/>
      <c r="H87" s="50"/>
      <c r="I87" s="245"/>
      <c r="J87" s="41"/>
      <c r="K87" s="50"/>
      <c r="L87" s="66"/>
    </row>
    <row r="88" spans="1:12" s="264" customFormat="1" ht="12.95" customHeight="1" x14ac:dyDescent="0.2">
      <c r="A88" s="331" t="s">
        <v>194</v>
      </c>
      <c r="B88" s="332"/>
      <c r="C88" s="332"/>
      <c r="D88" s="332"/>
      <c r="E88" s="333"/>
      <c r="F88" s="195">
        <f t="shared" ref="F88:L88" si="14">SUM(F86:F87)</f>
        <v>1537</v>
      </c>
      <c r="G88" s="196">
        <f t="shared" si="14"/>
        <v>0</v>
      </c>
      <c r="H88" s="197">
        <f t="shared" si="14"/>
        <v>4</v>
      </c>
      <c r="I88" s="198">
        <f t="shared" si="14"/>
        <v>1541</v>
      </c>
      <c r="J88" s="196">
        <f t="shared" si="14"/>
        <v>0</v>
      </c>
      <c r="K88" s="197">
        <f t="shared" si="14"/>
        <v>0</v>
      </c>
      <c r="L88" s="199">
        <f t="shared" si="14"/>
        <v>1541</v>
      </c>
    </row>
    <row r="89" spans="1:12" s="264" customFormat="1" ht="12.95" customHeight="1" x14ac:dyDescent="0.2">
      <c r="A89" s="141"/>
      <c r="B89" s="133"/>
      <c r="C89" s="133"/>
      <c r="D89" s="133"/>
      <c r="E89" s="134"/>
      <c r="F89" s="57"/>
      <c r="G89" s="58"/>
      <c r="H89" s="57"/>
      <c r="I89" s="246"/>
      <c r="J89" s="58"/>
      <c r="K89" s="57"/>
      <c r="L89" s="71"/>
    </row>
    <row r="90" spans="1:12" s="264" customFormat="1" ht="12.95" customHeight="1" x14ac:dyDescent="0.2">
      <c r="A90" s="141"/>
      <c r="B90" s="133"/>
      <c r="C90" s="133"/>
      <c r="D90" s="133"/>
      <c r="E90" s="134"/>
      <c r="F90" s="57"/>
      <c r="G90" s="58"/>
      <c r="H90" s="57"/>
      <c r="I90" s="246"/>
      <c r="J90" s="58"/>
      <c r="K90" s="57"/>
      <c r="L90" s="71"/>
    </row>
    <row r="91" spans="1:12" ht="12.95" customHeight="1" x14ac:dyDescent="0.2">
      <c r="A91" s="328" t="s">
        <v>112</v>
      </c>
      <c r="B91" s="329"/>
      <c r="C91" s="329"/>
      <c r="D91" s="329"/>
      <c r="E91" s="330"/>
      <c r="F91" s="50"/>
      <c r="G91" s="51"/>
      <c r="H91" s="50"/>
      <c r="I91" s="245"/>
      <c r="J91" s="51"/>
      <c r="K91" s="50"/>
      <c r="L91" s="72"/>
    </row>
    <row r="92" spans="1:12" ht="12.95" customHeight="1" x14ac:dyDescent="0.2">
      <c r="A92" s="275"/>
      <c r="B92" s="276"/>
      <c r="C92" s="276"/>
      <c r="D92" s="276"/>
      <c r="E92" s="277"/>
      <c r="F92" s="49"/>
      <c r="G92" s="41"/>
      <c r="H92" s="49"/>
      <c r="I92" s="245"/>
      <c r="J92" s="41"/>
      <c r="K92" s="49"/>
      <c r="L92" s="66"/>
    </row>
    <row r="93" spans="1:12" ht="12.95" customHeight="1" x14ac:dyDescent="0.2">
      <c r="A93" s="81"/>
      <c r="B93" s="286" t="s">
        <v>62</v>
      </c>
      <c r="C93" s="286"/>
      <c r="D93" s="286"/>
      <c r="E93" s="287"/>
      <c r="F93" s="52"/>
      <c r="G93" s="172"/>
      <c r="H93" s="52"/>
      <c r="I93" s="245"/>
      <c r="J93" s="172"/>
      <c r="K93" s="52"/>
      <c r="L93" s="66"/>
    </row>
    <row r="94" spans="1:12" ht="12.95" customHeight="1" x14ac:dyDescent="0.2">
      <c r="A94" s="16"/>
      <c r="C94" s="298" t="s">
        <v>46</v>
      </c>
      <c r="D94" s="298"/>
      <c r="E94" s="299"/>
      <c r="F94" s="52">
        <v>665</v>
      </c>
      <c r="G94" s="172">
        <v>30</v>
      </c>
      <c r="H94" s="52">
        <v>54</v>
      </c>
      <c r="I94" s="245">
        <f>SUM(F94:H94)</f>
        <v>749</v>
      </c>
      <c r="J94" s="51">
        <v>0</v>
      </c>
      <c r="K94" s="53">
        <v>0</v>
      </c>
      <c r="L94" s="66">
        <f>SUM(I94:K94)</f>
        <v>749</v>
      </c>
    </row>
    <row r="95" spans="1:12" ht="12.95" customHeight="1" x14ac:dyDescent="0.2">
      <c r="A95" s="16"/>
      <c r="C95" s="298" t="s">
        <v>47</v>
      </c>
      <c r="D95" s="298"/>
      <c r="E95" s="299"/>
      <c r="F95" s="52">
        <v>48</v>
      </c>
      <c r="G95" s="172">
        <v>37</v>
      </c>
      <c r="H95" s="52">
        <v>130</v>
      </c>
      <c r="I95" s="245">
        <f>SUM(F95:H95)</f>
        <v>215</v>
      </c>
      <c r="J95" s="51">
        <v>0</v>
      </c>
      <c r="K95" s="53">
        <v>0</v>
      </c>
      <c r="L95" s="66">
        <f>SUM(I95:K95)</f>
        <v>215</v>
      </c>
    </row>
    <row r="96" spans="1:12" ht="12.95" customHeight="1" x14ac:dyDescent="0.2">
      <c r="A96" s="187"/>
      <c r="B96" s="282" t="s">
        <v>64</v>
      </c>
      <c r="C96" s="282"/>
      <c r="D96" s="282"/>
      <c r="E96" s="283"/>
      <c r="F96" s="188">
        <f t="shared" ref="F96:L96" si="15">SUM(F94:F95)</f>
        <v>713</v>
      </c>
      <c r="G96" s="189">
        <f t="shared" si="15"/>
        <v>67</v>
      </c>
      <c r="H96" s="188">
        <f t="shared" si="15"/>
        <v>184</v>
      </c>
      <c r="I96" s="190">
        <f t="shared" si="15"/>
        <v>964</v>
      </c>
      <c r="J96" s="189">
        <f t="shared" si="15"/>
        <v>0</v>
      </c>
      <c r="K96" s="188">
        <f t="shared" si="15"/>
        <v>0</v>
      </c>
      <c r="L96" s="191">
        <f t="shared" si="15"/>
        <v>964</v>
      </c>
    </row>
    <row r="97" spans="1:12" ht="12.95" customHeight="1" x14ac:dyDescent="0.2">
      <c r="A97" s="16"/>
      <c r="C97" s="298"/>
      <c r="D97" s="298"/>
      <c r="E97" s="299"/>
      <c r="F97" s="52"/>
      <c r="G97" s="172"/>
      <c r="H97" s="52"/>
      <c r="I97" s="245"/>
      <c r="J97" s="172"/>
      <c r="K97" s="52"/>
      <c r="L97" s="66"/>
    </row>
    <row r="98" spans="1:12" ht="12.95" customHeight="1" x14ac:dyDescent="0.2">
      <c r="A98" s="81"/>
      <c r="B98" s="286" t="s">
        <v>63</v>
      </c>
      <c r="C98" s="286"/>
      <c r="D98" s="286"/>
      <c r="E98" s="287"/>
      <c r="F98" s="52"/>
      <c r="G98" s="172"/>
      <c r="H98" s="52"/>
      <c r="I98" s="245"/>
      <c r="J98" s="172"/>
      <c r="K98" s="52"/>
      <c r="L98" s="66"/>
    </row>
    <row r="99" spans="1:12" ht="12.95" customHeight="1" x14ac:dyDescent="0.2">
      <c r="A99" s="16"/>
      <c r="C99" s="298" t="s">
        <v>14</v>
      </c>
      <c r="D99" s="298"/>
      <c r="E99" s="299"/>
      <c r="F99" s="52">
        <v>395</v>
      </c>
      <c r="G99" s="172">
        <v>13</v>
      </c>
      <c r="H99" s="52">
        <v>54</v>
      </c>
      <c r="I99" s="245">
        <f>SUM(F99:H99)</f>
        <v>462</v>
      </c>
      <c r="J99" s="51">
        <v>0</v>
      </c>
      <c r="K99" s="53">
        <v>0</v>
      </c>
      <c r="L99" s="66">
        <f>SUM(I99:K99)</f>
        <v>462</v>
      </c>
    </row>
    <row r="100" spans="1:12" ht="12.95" customHeight="1" x14ac:dyDescent="0.2">
      <c r="A100" s="16"/>
      <c r="C100" s="298" t="s">
        <v>15</v>
      </c>
      <c r="D100" s="298"/>
      <c r="E100" s="299"/>
      <c r="F100" s="52">
        <v>318</v>
      </c>
      <c r="G100" s="172">
        <v>54</v>
      </c>
      <c r="H100" s="52">
        <v>130</v>
      </c>
      <c r="I100" s="245">
        <f>SUM(F100:H100)</f>
        <v>502</v>
      </c>
      <c r="J100" s="51">
        <v>0</v>
      </c>
      <c r="K100" s="53">
        <v>0</v>
      </c>
      <c r="L100" s="66">
        <f>SUM(I100:K100)</f>
        <v>502</v>
      </c>
    </row>
    <row r="101" spans="1:12" ht="12.95" customHeight="1" x14ac:dyDescent="0.2">
      <c r="A101" s="187"/>
      <c r="B101" s="282" t="s">
        <v>65</v>
      </c>
      <c r="C101" s="282"/>
      <c r="D101" s="282"/>
      <c r="E101" s="283"/>
      <c r="F101" s="188">
        <f t="shared" ref="F101:L101" si="16">SUM(F99:F100)</f>
        <v>713</v>
      </c>
      <c r="G101" s="189">
        <f t="shared" si="16"/>
        <v>67</v>
      </c>
      <c r="H101" s="188">
        <f t="shared" si="16"/>
        <v>184</v>
      </c>
      <c r="I101" s="190">
        <f t="shared" si="16"/>
        <v>964</v>
      </c>
      <c r="J101" s="189">
        <f t="shared" si="16"/>
        <v>0</v>
      </c>
      <c r="K101" s="188">
        <f t="shared" si="16"/>
        <v>0</v>
      </c>
      <c r="L101" s="191">
        <f t="shared" si="16"/>
        <v>964</v>
      </c>
    </row>
    <row r="102" spans="1:12" ht="12.95" customHeight="1" x14ac:dyDescent="0.2">
      <c r="A102" s="269"/>
      <c r="B102" s="270"/>
      <c r="C102" s="270"/>
      <c r="D102" s="270"/>
      <c r="E102" s="271"/>
      <c r="F102" s="49"/>
      <c r="G102" s="41"/>
      <c r="H102" s="49"/>
      <c r="I102" s="245"/>
      <c r="J102" s="41"/>
      <c r="K102" s="49"/>
      <c r="L102" s="66"/>
    </row>
    <row r="103" spans="1:12" ht="12.95" customHeight="1" x14ac:dyDescent="0.2">
      <c r="A103" s="81"/>
      <c r="B103" s="286" t="s">
        <v>106</v>
      </c>
      <c r="C103" s="286"/>
      <c r="D103" s="286"/>
      <c r="E103" s="287"/>
      <c r="F103" s="52"/>
      <c r="G103" s="172"/>
      <c r="H103" s="52"/>
      <c r="I103" s="245"/>
      <c r="J103" s="172"/>
      <c r="K103" s="52"/>
      <c r="L103" s="66"/>
    </row>
    <row r="104" spans="1:12" ht="12.95" customHeight="1" x14ac:dyDescent="0.2">
      <c r="A104" s="16"/>
      <c r="C104" s="286" t="s">
        <v>75</v>
      </c>
      <c r="D104" s="286"/>
      <c r="E104" s="287"/>
      <c r="F104" s="52">
        <v>504</v>
      </c>
      <c r="G104" s="172">
        <v>65</v>
      </c>
      <c r="H104" s="52">
        <v>149</v>
      </c>
      <c r="I104" s="245">
        <f>SUM(F104:H104)</f>
        <v>718</v>
      </c>
      <c r="J104" s="51">
        <v>0</v>
      </c>
      <c r="K104" s="53">
        <v>0</v>
      </c>
      <c r="L104" s="66">
        <f>SUM(I104:K104)</f>
        <v>718</v>
      </c>
    </row>
    <row r="105" spans="1:12" ht="12.95" customHeight="1" x14ac:dyDescent="0.2">
      <c r="A105" s="16"/>
      <c r="C105" s="286" t="s">
        <v>77</v>
      </c>
      <c r="D105" s="286"/>
      <c r="E105" s="287"/>
      <c r="F105" s="52">
        <v>209</v>
      </c>
      <c r="G105" s="172">
        <v>2</v>
      </c>
      <c r="H105" s="52">
        <v>35</v>
      </c>
      <c r="I105" s="245">
        <f>SUM(F105:H105)</f>
        <v>246</v>
      </c>
      <c r="J105" s="51">
        <v>0</v>
      </c>
      <c r="K105" s="53">
        <v>0</v>
      </c>
      <c r="L105" s="66">
        <f>SUM(I105:K105)</f>
        <v>246</v>
      </c>
    </row>
    <row r="106" spans="1:12" ht="12.95" hidden="1" customHeight="1" x14ac:dyDescent="0.2">
      <c r="A106" s="16"/>
      <c r="C106" s="74" t="s">
        <v>85</v>
      </c>
      <c r="D106" s="74"/>
      <c r="E106" s="75"/>
      <c r="F106" s="52">
        <v>0</v>
      </c>
      <c r="G106" s="172">
        <v>0</v>
      </c>
      <c r="H106" s="52">
        <v>0</v>
      </c>
      <c r="I106" s="68">
        <f>SUM(F106:H106)</f>
        <v>0</v>
      </c>
      <c r="J106" s="172">
        <v>0</v>
      </c>
      <c r="K106" s="52">
        <v>0</v>
      </c>
      <c r="L106" s="66">
        <f>SUM(I106:K106)</f>
        <v>0</v>
      </c>
    </row>
    <row r="107" spans="1:12" ht="12.95" customHeight="1" x14ac:dyDescent="0.2">
      <c r="A107" s="187"/>
      <c r="B107" s="282" t="s">
        <v>66</v>
      </c>
      <c r="C107" s="282"/>
      <c r="D107" s="282"/>
      <c r="E107" s="283"/>
      <c r="F107" s="188">
        <f t="shared" ref="F107:L107" si="17">SUM(F104:F106)</f>
        <v>713</v>
      </c>
      <c r="G107" s="189">
        <f t="shared" si="17"/>
        <v>67</v>
      </c>
      <c r="H107" s="188">
        <f t="shared" si="17"/>
        <v>184</v>
      </c>
      <c r="I107" s="190">
        <f t="shared" si="17"/>
        <v>964</v>
      </c>
      <c r="J107" s="189">
        <f t="shared" si="17"/>
        <v>0</v>
      </c>
      <c r="K107" s="188">
        <f t="shared" si="17"/>
        <v>0</v>
      </c>
      <c r="L107" s="191">
        <f t="shared" si="17"/>
        <v>964</v>
      </c>
    </row>
    <row r="108" spans="1:12" ht="12.95" customHeight="1" x14ac:dyDescent="0.2">
      <c r="A108" s="16"/>
      <c r="C108" s="80"/>
      <c r="D108" s="74"/>
      <c r="E108" s="75"/>
      <c r="F108" s="49"/>
      <c r="G108" s="41"/>
      <c r="H108" s="50"/>
      <c r="I108" s="245"/>
      <c r="J108" s="41"/>
      <c r="K108" s="50"/>
      <c r="L108" s="66"/>
    </row>
    <row r="109" spans="1:12" s="264" customFormat="1" ht="12.95" customHeight="1" x14ac:dyDescent="0.2">
      <c r="A109" s="331" t="s">
        <v>61</v>
      </c>
      <c r="B109" s="332"/>
      <c r="C109" s="332"/>
      <c r="D109" s="332"/>
      <c r="E109" s="333"/>
      <c r="F109" s="195">
        <f t="shared" ref="F109:L109" si="18">F107</f>
        <v>713</v>
      </c>
      <c r="G109" s="196">
        <f t="shared" si="18"/>
        <v>67</v>
      </c>
      <c r="H109" s="197">
        <f t="shared" si="18"/>
        <v>184</v>
      </c>
      <c r="I109" s="198">
        <f t="shared" si="18"/>
        <v>964</v>
      </c>
      <c r="J109" s="196">
        <f t="shared" si="18"/>
        <v>0</v>
      </c>
      <c r="K109" s="197">
        <f t="shared" si="18"/>
        <v>0</v>
      </c>
      <c r="L109" s="199">
        <f t="shared" si="18"/>
        <v>964</v>
      </c>
    </row>
    <row r="110" spans="1:12" s="264" customFormat="1" ht="12.95" customHeight="1" x14ac:dyDescent="0.2">
      <c r="A110" s="141"/>
      <c r="B110" s="133"/>
      <c r="C110" s="133"/>
      <c r="D110" s="133"/>
      <c r="E110" s="134"/>
      <c r="F110" s="106"/>
      <c r="G110" s="174"/>
      <c r="H110" s="106"/>
      <c r="I110" s="246"/>
      <c r="J110" s="174"/>
      <c r="K110" s="106"/>
      <c r="L110" s="146"/>
    </row>
    <row r="111" spans="1:12" s="264" customFormat="1" ht="12.95" customHeight="1" x14ac:dyDescent="0.2">
      <c r="A111" s="275"/>
      <c r="B111" s="276"/>
      <c r="C111" s="276"/>
      <c r="D111" s="276"/>
      <c r="E111" s="277"/>
      <c r="F111" s="49"/>
      <c r="G111" s="41"/>
      <c r="H111" s="44"/>
      <c r="I111" s="245"/>
      <c r="J111" s="41"/>
      <c r="K111" s="44"/>
      <c r="L111" s="71"/>
    </row>
    <row r="112" spans="1:12" ht="12.95" customHeight="1" x14ac:dyDescent="0.2">
      <c r="A112" s="127" t="s">
        <v>115</v>
      </c>
      <c r="B112" s="128"/>
      <c r="C112" s="128"/>
      <c r="D112" s="128"/>
      <c r="E112" s="129"/>
      <c r="F112" s="144"/>
      <c r="G112" s="41"/>
      <c r="H112" s="44"/>
      <c r="I112" s="245"/>
      <c r="J112" s="41"/>
      <c r="K112" s="44"/>
      <c r="L112" s="66"/>
    </row>
    <row r="113" spans="1:14" ht="12.95" customHeight="1" x14ac:dyDescent="0.2">
      <c r="A113" s="291"/>
      <c r="B113" s="292"/>
      <c r="C113" s="292"/>
      <c r="D113" s="292"/>
      <c r="E113" s="293"/>
      <c r="F113" s="49"/>
      <c r="G113" s="51"/>
      <c r="H113" s="44"/>
      <c r="I113" s="245"/>
      <c r="J113" s="51"/>
      <c r="K113" s="44"/>
      <c r="L113" s="66"/>
    </row>
    <row r="114" spans="1:14" ht="12.95" customHeight="1" x14ac:dyDescent="0.2">
      <c r="A114" s="8"/>
      <c r="B114" s="286" t="s">
        <v>46</v>
      </c>
      <c r="C114" s="286"/>
      <c r="D114" s="286"/>
      <c r="E114" s="287"/>
      <c r="F114" s="49"/>
      <c r="G114" s="41"/>
      <c r="H114" s="44"/>
      <c r="I114" s="245"/>
      <c r="J114" s="41"/>
      <c r="K114" s="44"/>
      <c r="L114" s="71"/>
      <c r="M114" s="264"/>
      <c r="N114" s="264"/>
    </row>
    <row r="115" spans="1:14" ht="12.95" customHeight="1" x14ac:dyDescent="0.2">
      <c r="A115" s="33"/>
      <c r="B115" s="34"/>
      <c r="C115" s="125" t="s">
        <v>14</v>
      </c>
      <c r="D115" s="125"/>
      <c r="E115" s="126"/>
      <c r="F115" s="50">
        <v>4057</v>
      </c>
      <c r="G115" s="51">
        <v>21</v>
      </c>
      <c r="H115" s="53">
        <v>56</v>
      </c>
      <c r="I115" s="245">
        <f>SUM(F115:H115)</f>
        <v>4134</v>
      </c>
      <c r="J115" s="51">
        <v>0</v>
      </c>
      <c r="K115" s="53">
        <v>0</v>
      </c>
      <c r="L115" s="66">
        <f>SUM(I115:K115)</f>
        <v>4134</v>
      </c>
    </row>
    <row r="116" spans="1:14" ht="12.95" customHeight="1" x14ac:dyDescent="0.2">
      <c r="A116" s="33"/>
      <c r="B116" s="34"/>
      <c r="C116" s="125" t="s">
        <v>15</v>
      </c>
      <c r="D116" s="125"/>
      <c r="E116" s="126"/>
      <c r="F116" s="50">
        <v>3746</v>
      </c>
      <c r="G116" s="51">
        <v>63</v>
      </c>
      <c r="H116" s="53">
        <v>189</v>
      </c>
      <c r="I116" s="245">
        <f>SUM(F116:H116)</f>
        <v>3998</v>
      </c>
      <c r="J116" s="51">
        <v>0</v>
      </c>
      <c r="K116" s="53">
        <v>0</v>
      </c>
      <c r="L116" s="66">
        <f>SUM(I116:K116)</f>
        <v>3998</v>
      </c>
    </row>
    <row r="117" spans="1:14" ht="12.95" customHeight="1" x14ac:dyDescent="0.2">
      <c r="A117" s="200"/>
      <c r="B117" s="201" t="s">
        <v>120</v>
      </c>
      <c r="C117" s="201"/>
      <c r="D117" s="201"/>
      <c r="E117" s="202"/>
      <c r="F117" s="188">
        <f>SUM(F115:F116)</f>
        <v>7803</v>
      </c>
      <c r="G117" s="189">
        <f>SUM(G115:G116)</f>
        <v>84</v>
      </c>
      <c r="H117" s="188">
        <f>SUM(H115:H116)</f>
        <v>245</v>
      </c>
      <c r="I117" s="190">
        <f>SUM(I115:I116)</f>
        <v>8132</v>
      </c>
      <c r="J117" s="189">
        <f>SUM(J114:J116)</f>
        <v>0</v>
      </c>
      <c r="K117" s="188">
        <f>SUM(K114:K116)</f>
        <v>0</v>
      </c>
      <c r="L117" s="191">
        <f>SUM(L115:L116)</f>
        <v>8132</v>
      </c>
    </row>
    <row r="118" spans="1:14" ht="12.95" customHeight="1" x14ac:dyDescent="0.2">
      <c r="A118" s="291"/>
      <c r="B118" s="292"/>
      <c r="C118" s="292"/>
      <c r="D118" s="292"/>
      <c r="E118" s="293"/>
      <c r="F118" s="49"/>
      <c r="G118" s="51"/>
      <c r="H118" s="44"/>
      <c r="I118" s="245"/>
      <c r="J118" s="51"/>
      <c r="K118" s="44"/>
      <c r="L118" s="66"/>
    </row>
    <row r="119" spans="1:14" ht="12.95" customHeight="1" x14ac:dyDescent="0.2">
      <c r="A119" s="8"/>
      <c r="B119" s="286" t="s">
        <v>47</v>
      </c>
      <c r="C119" s="286"/>
      <c r="D119" s="286"/>
      <c r="E119" s="287"/>
      <c r="F119" s="49"/>
      <c r="G119" s="41"/>
      <c r="H119" s="44"/>
      <c r="I119" s="245"/>
      <c r="J119" s="41"/>
      <c r="K119" s="44"/>
      <c r="L119" s="71"/>
      <c r="M119" s="264"/>
      <c r="N119" s="264"/>
    </row>
    <row r="120" spans="1:14" ht="12.95" customHeight="1" x14ac:dyDescent="0.2">
      <c r="A120" s="33"/>
      <c r="B120" s="34"/>
      <c r="C120" s="125" t="s">
        <v>14</v>
      </c>
      <c r="D120" s="125"/>
      <c r="E120" s="126"/>
      <c r="F120" s="50">
        <v>363</v>
      </c>
      <c r="G120" s="51">
        <v>24</v>
      </c>
      <c r="H120" s="53">
        <v>214</v>
      </c>
      <c r="I120" s="245">
        <f>SUM(F120:H120)</f>
        <v>601</v>
      </c>
      <c r="J120" s="51">
        <v>0</v>
      </c>
      <c r="K120" s="53">
        <v>0</v>
      </c>
      <c r="L120" s="66">
        <f>SUM(I120:K120)</f>
        <v>601</v>
      </c>
    </row>
    <row r="121" spans="1:14" ht="12.95" customHeight="1" x14ac:dyDescent="0.2">
      <c r="A121" s="33"/>
      <c r="B121" s="34"/>
      <c r="C121" s="125" t="s">
        <v>15</v>
      </c>
      <c r="D121" s="125"/>
      <c r="E121" s="126"/>
      <c r="F121" s="50">
        <v>274</v>
      </c>
      <c r="G121" s="51">
        <v>77</v>
      </c>
      <c r="H121" s="53">
        <v>511</v>
      </c>
      <c r="I121" s="245">
        <f>SUM(F121:H121)</f>
        <v>862</v>
      </c>
      <c r="J121" s="51">
        <v>0</v>
      </c>
      <c r="K121" s="53">
        <v>0</v>
      </c>
      <c r="L121" s="66">
        <f>SUM(I121:K121)</f>
        <v>862</v>
      </c>
    </row>
    <row r="122" spans="1:14" ht="12.95" customHeight="1" x14ac:dyDescent="0.2">
      <c r="A122" s="200"/>
      <c r="B122" s="201" t="s">
        <v>121</v>
      </c>
      <c r="C122" s="201"/>
      <c r="D122" s="201"/>
      <c r="E122" s="202"/>
      <c r="F122" s="188">
        <f t="shared" ref="F122:L122" si="19">SUM(F120:F121)</f>
        <v>637</v>
      </c>
      <c r="G122" s="189">
        <f t="shared" si="19"/>
        <v>101</v>
      </c>
      <c r="H122" s="188">
        <f t="shared" si="19"/>
        <v>725</v>
      </c>
      <c r="I122" s="190">
        <f t="shared" si="19"/>
        <v>1463</v>
      </c>
      <c r="J122" s="189">
        <f>SUM(J119:J121)</f>
        <v>0</v>
      </c>
      <c r="K122" s="188">
        <f>SUM(K119:K121)</f>
        <v>0</v>
      </c>
      <c r="L122" s="191">
        <f t="shared" si="19"/>
        <v>1463</v>
      </c>
    </row>
    <row r="123" spans="1:14" ht="12.95" customHeight="1" x14ac:dyDescent="0.2">
      <c r="A123" s="33"/>
      <c r="B123" s="34"/>
      <c r="C123" s="286"/>
      <c r="D123" s="286"/>
      <c r="E123" s="287"/>
      <c r="F123" s="49"/>
      <c r="G123" s="41"/>
      <c r="H123" s="44"/>
      <c r="I123" s="245"/>
      <c r="J123" s="41"/>
      <c r="K123" s="44"/>
      <c r="L123" s="66"/>
    </row>
    <row r="124" spans="1:14" ht="12.95" customHeight="1" x14ac:dyDescent="0.2">
      <c r="A124" s="33"/>
      <c r="B124" s="37" t="s">
        <v>117</v>
      </c>
      <c r="C124" s="125"/>
      <c r="D124" s="125"/>
      <c r="E124" s="126"/>
      <c r="F124" s="49"/>
      <c r="G124" s="41"/>
      <c r="H124" s="44"/>
      <c r="I124" s="245"/>
      <c r="J124" s="41"/>
      <c r="K124" s="44"/>
      <c r="L124" s="66"/>
    </row>
    <row r="125" spans="1:14" ht="12.95" customHeight="1" x14ac:dyDescent="0.2">
      <c r="A125" s="142"/>
      <c r="B125" s="40"/>
      <c r="C125" s="40" t="s">
        <v>14</v>
      </c>
      <c r="D125" s="40"/>
      <c r="E125" s="143"/>
      <c r="F125" s="50">
        <f t="shared" ref="F125:H126" si="20">F115+F120</f>
        <v>4420</v>
      </c>
      <c r="G125" s="51">
        <f t="shared" si="20"/>
        <v>45</v>
      </c>
      <c r="H125" s="53">
        <f t="shared" si="20"/>
        <v>270</v>
      </c>
      <c r="I125" s="245">
        <f t="shared" ref="I125:L126" si="21">I115+I120</f>
        <v>4735</v>
      </c>
      <c r="J125" s="51">
        <f>J115+J120</f>
        <v>0</v>
      </c>
      <c r="K125" s="53">
        <f>K115+K120</f>
        <v>0</v>
      </c>
      <c r="L125" s="72">
        <f t="shared" si="21"/>
        <v>4735</v>
      </c>
    </row>
    <row r="126" spans="1:14" ht="12.95" customHeight="1" x14ac:dyDescent="0.2">
      <c r="A126" s="142"/>
      <c r="B126" s="40"/>
      <c r="C126" s="40" t="s">
        <v>15</v>
      </c>
      <c r="D126" s="40"/>
      <c r="E126" s="143"/>
      <c r="F126" s="50">
        <f t="shared" si="20"/>
        <v>4020</v>
      </c>
      <c r="G126" s="51">
        <f t="shared" si="20"/>
        <v>140</v>
      </c>
      <c r="H126" s="53">
        <f t="shared" si="20"/>
        <v>700</v>
      </c>
      <c r="I126" s="245">
        <f t="shared" si="21"/>
        <v>4860</v>
      </c>
      <c r="J126" s="51">
        <f>J116+J121</f>
        <v>0</v>
      </c>
      <c r="K126" s="53">
        <f>K116+K121</f>
        <v>0</v>
      </c>
      <c r="L126" s="72">
        <f t="shared" si="21"/>
        <v>4860</v>
      </c>
    </row>
    <row r="127" spans="1:14" s="266" customFormat="1" ht="12.95" customHeight="1" x14ac:dyDescent="0.2">
      <c r="A127" s="331" t="s">
        <v>116</v>
      </c>
      <c r="B127" s="334"/>
      <c r="C127" s="334"/>
      <c r="D127" s="334"/>
      <c r="E127" s="335"/>
      <c r="F127" s="195">
        <f>F125+F126</f>
        <v>8440</v>
      </c>
      <c r="G127" s="196">
        <f t="shared" ref="G127:L127" si="22">G125+G126</f>
        <v>185</v>
      </c>
      <c r="H127" s="197">
        <f t="shared" si="22"/>
        <v>970</v>
      </c>
      <c r="I127" s="198">
        <f t="shared" si="22"/>
        <v>9595</v>
      </c>
      <c r="J127" s="196">
        <f>SUM(J125:J126)</f>
        <v>0</v>
      </c>
      <c r="K127" s="197">
        <f>SUM(K125:K126)</f>
        <v>0</v>
      </c>
      <c r="L127" s="199">
        <f t="shared" si="22"/>
        <v>9595</v>
      </c>
    </row>
    <row r="128" spans="1:14" s="264" customFormat="1" ht="12.95" customHeight="1" x14ac:dyDescent="0.2">
      <c r="A128" s="275"/>
      <c r="B128" s="276"/>
      <c r="C128" s="276"/>
      <c r="D128" s="276"/>
      <c r="E128" s="277"/>
      <c r="F128" s="49"/>
      <c r="G128" s="41"/>
      <c r="H128" s="44"/>
      <c r="I128" s="245"/>
      <c r="J128" s="41"/>
      <c r="K128" s="44"/>
      <c r="L128" s="160"/>
    </row>
    <row r="129" spans="1:14" s="264" customFormat="1" ht="12.95" customHeight="1" x14ac:dyDescent="0.2">
      <c r="A129" s="237"/>
      <c r="B129" s="238"/>
      <c r="C129" s="238"/>
      <c r="D129" s="238"/>
      <c r="E129" s="239"/>
      <c r="F129" s="49"/>
      <c r="G129" s="41"/>
      <c r="H129" s="44"/>
      <c r="I129" s="245"/>
      <c r="J129" s="41"/>
      <c r="K129" s="44"/>
      <c r="L129" s="71"/>
    </row>
    <row r="130" spans="1:14" ht="12.95" customHeight="1" x14ac:dyDescent="0.2">
      <c r="A130" s="275" t="s">
        <v>113</v>
      </c>
      <c r="B130" s="276"/>
      <c r="C130" s="276"/>
      <c r="D130" s="276"/>
      <c r="E130" s="277"/>
      <c r="F130" s="49"/>
      <c r="G130" s="41"/>
      <c r="H130" s="44"/>
      <c r="I130" s="245"/>
      <c r="J130" s="41"/>
      <c r="K130" s="44"/>
      <c r="L130" s="66"/>
    </row>
    <row r="131" spans="1:14" ht="12.95" customHeight="1" x14ac:dyDescent="0.2">
      <c r="A131" s="291"/>
      <c r="B131" s="292"/>
      <c r="C131" s="292"/>
      <c r="D131" s="292"/>
      <c r="E131" s="293"/>
      <c r="F131" s="49"/>
      <c r="G131" s="51"/>
      <c r="H131" s="44"/>
      <c r="I131" s="245"/>
      <c r="J131" s="51"/>
      <c r="K131" s="44"/>
      <c r="L131" s="66"/>
    </row>
    <row r="132" spans="1:14" ht="12.95" customHeight="1" x14ac:dyDescent="0.2">
      <c r="A132" s="8"/>
      <c r="B132" s="276" t="s">
        <v>21</v>
      </c>
      <c r="C132" s="276"/>
      <c r="D132" s="276"/>
      <c r="E132" s="277"/>
      <c r="F132" s="49"/>
      <c r="G132" s="41"/>
      <c r="H132" s="44"/>
      <c r="I132" s="245"/>
      <c r="J132" s="41"/>
      <c r="K132" s="44"/>
      <c r="L132" s="71"/>
      <c r="M132" s="264"/>
      <c r="N132" s="264"/>
    </row>
    <row r="133" spans="1:14" ht="12.95" customHeight="1" x14ac:dyDescent="0.2">
      <c r="A133" s="33"/>
      <c r="B133" s="34"/>
      <c r="C133" s="286" t="s">
        <v>3</v>
      </c>
      <c r="D133" s="286"/>
      <c r="E133" s="287"/>
      <c r="F133" s="62"/>
      <c r="G133" s="41"/>
      <c r="H133" s="44"/>
      <c r="I133" s="245"/>
      <c r="J133" s="41"/>
      <c r="K133" s="44"/>
      <c r="L133" s="64"/>
    </row>
    <row r="134" spans="1:14" ht="12.95" customHeight="1" x14ac:dyDescent="0.2">
      <c r="A134" s="33"/>
      <c r="B134" s="34"/>
      <c r="C134" s="34"/>
      <c r="D134" s="286" t="s">
        <v>14</v>
      </c>
      <c r="E134" s="287"/>
      <c r="F134" s="50">
        <v>4058</v>
      </c>
      <c r="G134" s="51">
        <v>21</v>
      </c>
      <c r="H134" s="53">
        <v>56</v>
      </c>
      <c r="I134" s="245">
        <f>SUM(F134:H134)</f>
        <v>4135</v>
      </c>
      <c r="J134" s="51">
        <v>0</v>
      </c>
      <c r="K134" s="53">
        <v>6</v>
      </c>
      <c r="L134" s="66">
        <f>SUM(I134:K134)</f>
        <v>4141</v>
      </c>
    </row>
    <row r="135" spans="1:14" ht="12.95" customHeight="1" x14ac:dyDescent="0.2">
      <c r="A135" s="33"/>
      <c r="B135" s="34"/>
      <c r="C135" s="34"/>
      <c r="D135" s="286" t="s">
        <v>15</v>
      </c>
      <c r="E135" s="287"/>
      <c r="F135" s="50">
        <v>3746</v>
      </c>
      <c r="G135" s="51">
        <v>64</v>
      </c>
      <c r="H135" s="53">
        <v>189</v>
      </c>
      <c r="I135" s="245">
        <f>SUM(F135:H135)</f>
        <v>3999</v>
      </c>
      <c r="J135" s="51">
        <v>0</v>
      </c>
      <c r="K135" s="53">
        <v>2</v>
      </c>
      <c r="L135" s="66">
        <f>SUM(I135:K135)</f>
        <v>4001</v>
      </c>
    </row>
    <row r="136" spans="1:14" ht="12.95" customHeight="1" x14ac:dyDescent="0.2">
      <c r="A136" s="200"/>
      <c r="B136" s="203"/>
      <c r="C136" s="282" t="s">
        <v>27</v>
      </c>
      <c r="D136" s="282"/>
      <c r="E136" s="283"/>
      <c r="F136" s="188">
        <f>SUM(F134:F135)</f>
        <v>7804</v>
      </c>
      <c r="G136" s="189">
        <f>SUM(G134:G135)</f>
        <v>85</v>
      </c>
      <c r="H136" s="188">
        <f>SUM(H134:H135)</f>
        <v>245</v>
      </c>
      <c r="I136" s="190">
        <f t="shared" ref="I136:L136" si="23">SUM(I134:I135)</f>
        <v>8134</v>
      </c>
      <c r="J136" s="189">
        <f t="shared" si="23"/>
        <v>0</v>
      </c>
      <c r="K136" s="188">
        <f t="shared" si="23"/>
        <v>8</v>
      </c>
      <c r="L136" s="191">
        <f t="shared" si="23"/>
        <v>8142</v>
      </c>
    </row>
    <row r="137" spans="1:14" ht="12.95" customHeight="1" x14ac:dyDescent="0.2">
      <c r="A137" s="269"/>
      <c r="B137" s="270"/>
      <c r="C137" s="270"/>
      <c r="D137" s="270"/>
      <c r="E137" s="271"/>
      <c r="F137" s="49"/>
      <c r="G137" s="41"/>
      <c r="H137" s="44"/>
      <c r="I137" s="245" t="s">
        <v>1</v>
      </c>
      <c r="J137" s="41"/>
      <c r="K137" s="44"/>
      <c r="L137" s="66"/>
    </row>
    <row r="138" spans="1:14" ht="12.95" customHeight="1" x14ac:dyDescent="0.2">
      <c r="A138" s="33"/>
      <c r="B138" s="34"/>
      <c r="C138" s="286" t="s">
        <v>157</v>
      </c>
      <c r="D138" s="286"/>
      <c r="E138" s="287"/>
      <c r="F138" s="49"/>
      <c r="G138" s="41"/>
      <c r="H138" s="44"/>
      <c r="I138" s="245"/>
      <c r="J138" s="41"/>
      <c r="K138" s="44"/>
      <c r="L138" s="66"/>
    </row>
    <row r="139" spans="1:14" ht="12.95" customHeight="1" x14ac:dyDescent="0.2">
      <c r="A139" s="33"/>
      <c r="B139" s="34"/>
      <c r="C139" s="34"/>
      <c r="D139" s="286" t="s">
        <v>14</v>
      </c>
      <c r="E139" s="287"/>
      <c r="F139" s="50">
        <v>757</v>
      </c>
      <c r="G139" s="51">
        <v>5</v>
      </c>
      <c r="H139" s="53">
        <v>23</v>
      </c>
      <c r="I139" s="245">
        <f>SUM(F139:H139)</f>
        <v>785</v>
      </c>
      <c r="J139" s="51">
        <v>0</v>
      </c>
      <c r="K139" s="53">
        <v>0</v>
      </c>
      <c r="L139" s="66">
        <f>SUM(I139:K139)</f>
        <v>785</v>
      </c>
    </row>
    <row r="140" spans="1:14" ht="12.95" customHeight="1" x14ac:dyDescent="0.2">
      <c r="A140" s="33"/>
      <c r="B140" s="34"/>
      <c r="C140" s="34"/>
      <c r="D140" s="286" t="s">
        <v>15</v>
      </c>
      <c r="E140" s="287"/>
      <c r="F140" s="50">
        <v>697</v>
      </c>
      <c r="G140" s="51">
        <v>14</v>
      </c>
      <c r="H140" s="53">
        <v>93</v>
      </c>
      <c r="I140" s="245">
        <f>SUM(F140:H140)</f>
        <v>804</v>
      </c>
      <c r="J140" s="51">
        <v>2</v>
      </c>
      <c r="K140" s="53">
        <v>0</v>
      </c>
      <c r="L140" s="66">
        <f>SUM(I140:K140)</f>
        <v>806</v>
      </c>
    </row>
    <row r="141" spans="1:14" ht="12.95" customHeight="1" x14ac:dyDescent="0.2">
      <c r="A141" s="200"/>
      <c r="B141" s="203"/>
      <c r="C141" s="282" t="s">
        <v>197</v>
      </c>
      <c r="D141" s="282"/>
      <c r="E141" s="283"/>
      <c r="F141" s="188">
        <f t="shared" ref="F141:L141" si="24">SUM(F139:F140)</f>
        <v>1454</v>
      </c>
      <c r="G141" s="189">
        <f t="shared" si="24"/>
        <v>19</v>
      </c>
      <c r="H141" s="188">
        <f t="shared" si="24"/>
        <v>116</v>
      </c>
      <c r="I141" s="190">
        <f t="shared" si="24"/>
        <v>1589</v>
      </c>
      <c r="J141" s="189">
        <f t="shared" si="24"/>
        <v>2</v>
      </c>
      <c r="K141" s="188">
        <f t="shared" si="24"/>
        <v>0</v>
      </c>
      <c r="L141" s="191">
        <f t="shared" si="24"/>
        <v>1591</v>
      </c>
    </row>
    <row r="142" spans="1:14" ht="12.95" customHeight="1" x14ac:dyDescent="0.2">
      <c r="A142" s="269"/>
      <c r="B142" s="270"/>
      <c r="C142" s="270"/>
      <c r="D142" s="270"/>
      <c r="E142" s="271"/>
      <c r="F142" s="50"/>
      <c r="G142" s="51"/>
      <c r="H142" s="53"/>
      <c r="I142" s="245"/>
      <c r="J142" s="51"/>
      <c r="K142" s="53"/>
      <c r="L142" s="72"/>
    </row>
    <row r="143" spans="1:14" ht="12.95" customHeight="1" x14ac:dyDescent="0.2">
      <c r="A143" s="39"/>
      <c r="B143" s="326" t="s">
        <v>57</v>
      </c>
      <c r="C143" s="326"/>
      <c r="D143" s="326"/>
      <c r="E143" s="327"/>
      <c r="F143" s="50"/>
      <c r="G143" s="51"/>
      <c r="H143" s="53"/>
      <c r="I143" s="245"/>
      <c r="J143" s="51"/>
      <c r="K143" s="53"/>
      <c r="L143" s="72"/>
    </row>
    <row r="144" spans="1:14" ht="12.95" customHeight="1" x14ac:dyDescent="0.2">
      <c r="A144" s="39"/>
      <c r="B144" s="40"/>
      <c r="C144" s="40"/>
      <c r="D144" s="280" t="s">
        <v>14</v>
      </c>
      <c r="E144" s="281"/>
      <c r="F144" s="50">
        <f>SUM(F134,F139)</f>
        <v>4815</v>
      </c>
      <c r="G144" s="51">
        <f>SUM(G134,G139)</f>
        <v>26</v>
      </c>
      <c r="H144" s="53">
        <f>SUM(H134,H139)</f>
        <v>79</v>
      </c>
      <c r="I144" s="245">
        <f>SUM(F144:H144)</f>
        <v>4920</v>
      </c>
      <c r="J144" s="51">
        <f t="shared" ref="J144:K144" si="25">SUM(J134,J139)</f>
        <v>0</v>
      </c>
      <c r="K144" s="53">
        <f t="shared" si="25"/>
        <v>6</v>
      </c>
      <c r="L144" s="66">
        <f>SUM(I144:K144)</f>
        <v>4926</v>
      </c>
    </row>
    <row r="145" spans="1:12" s="96" customFormat="1" ht="12.95" customHeight="1" x14ac:dyDescent="0.2">
      <c r="A145" s="33"/>
      <c r="B145" s="34"/>
      <c r="C145" s="34"/>
      <c r="D145" s="286" t="s">
        <v>15</v>
      </c>
      <c r="E145" s="287"/>
      <c r="F145" s="50">
        <f>SUM(F135,F140)</f>
        <v>4443</v>
      </c>
      <c r="G145" s="51">
        <f t="shared" ref="G145:H145" si="26">SUM(G135,G140)</f>
        <v>78</v>
      </c>
      <c r="H145" s="53">
        <f t="shared" si="26"/>
        <v>282</v>
      </c>
      <c r="I145" s="245">
        <f>SUM(F145:H145)</f>
        <v>4803</v>
      </c>
      <c r="J145" s="51">
        <f t="shared" ref="J145:K145" si="27">SUM(J135,J140)</f>
        <v>2</v>
      </c>
      <c r="K145" s="53">
        <f t="shared" si="27"/>
        <v>2</v>
      </c>
      <c r="L145" s="66">
        <f>SUM(I145:K145)</f>
        <v>4807</v>
      </c>
    </row>
    <row r="146" spans="1:12" s="266" customFormat="1" ht="12.75" customHeight="1" x14ac:dyDescent="0.2">
      <c r="A146" s="200"/>
      <c r="B146" s="284" t="s">
        <v>25</v>
      </c>
      <c r="C146" s="284"/>
      <c r="D146" s="284"/>
      <c r="E146" s="285"/>
      <c r="F146" s="206">
        <f t="shared" ref="F146:L146" si="28">SUM(F144:F145)</f>
        <v>9258</v>
      </c>
      <c r="G146" s="207">
        <f t="shared" si="28"/>
        <v>104</v>
      </c>
      <c r="H146" s="208">
        <f t="shared" si="28"/>
        <v>361</v>
      </c>
      <c r="I146" s="209">
        <f t="shared" si="28"/>
        <v>9723</v>
      </c>
      <c r="J146" s="207">
        <f t="shared" si="28"/>
        <v>2</v>
      </c>
      <c r="K146" s="208">
        <f t="shared" si="28"/>
        <v>8</v>
      </c>
      <c r="L146" s="210">
        <f t="shared" si="28"/>
        <v>9733</v>
      </c>
    </row>
    <row r="147" spans="1:12" s="266" customFormat="1" ht="12.95" customHeight="1" x14ac:dyDescent="0.2">
      <c r="A147" s="33"/>
      <c r="B147" s="34"/>
      <c r="C147" s="34"/>
      <c r="D147" s="34"/>
      <c r="E147" s="35"/>
      <c r="F147" s="49"/>
      <c r="G147" s="41"/>
      <c r="H147" s="44"/>
      <c r="I147" s="245"/>
      <c r="J147" s="41"/>
      <c r="K147" s="44"/>
      <c r="L147" s="66"/>
    </row>
    <row r="148" spans="1:12" ht="12.95" customHeight="1" x14ac:dyDescent="0.2">
      <c r="A148" s="33"/>
      <c r="B148" s="37" t="s">
        <v>22</v>
      </c>
      <c r="C148" s="37"/>
      <c r="D148" s="37"/>
      <c r="E148" s="38"/>
      <c r="F148" s="49"/>
      <c r="G148" s="41"/>
      <c r="H148" s="44"/>
      <c r="I148" s="245"/>
      <c r="J148" s="41"/>
      <c r="K148" s="44"/>
      <c r="L148" s="66"/>
    </row>
    <row r="149" spans="1:12" ht="12.95" customHeight="1" x14ac:dyDescent="0.2">
      <c r="A149" s="33"/>
      <c r="B149" s="34"/>
      <c r="C149" s="34" t="s">
        <v>3</v>
      </c>
      <c r="D149" s="34"/>
      <c r="E149" s="35"/>
      <c r="F149" s="49"/>
      <c r="G149" s="41"/>
      <c r="H149" s="44"/>
      <c r="I149" s="245"/>
      <c r="J149" s="41"/>
      <c r="K149" s="44"/>
      <c r="L149" s="66"/>
    </row>
    <row r="150" spans="1:12" ht="12.95" customHeight="1" x14ac:dyDescent="0.2">
      <c r="A150" s="33"/>
      <c r="B150" s="34"/>
      <c r="C150" s="34"/>
      <c r="D150" s="34" t="s">
        <v>14</v>
      </c>
      <c r="E150" s="35"/>
      <c r="F150" s="50">
        <v>390</v>
      </c>
      <c r="G150" s="51">
        <v>25</v>
      </c>
      <c r="H150" s="53">
        <v>266</v>
      </c>
      <c r="I150" s="245">
        <f>SUM(F150:H150)</f>
        <v>681</v>
      </c>
      <c r="J150" s="51">
        <v>0</v>
      </c>
      <c r="K150" s="53">
        <v>1</v>
      </c>
      <c r="L150" s="66">
        <f>SUM(I150:K150)</f>
        <v>682</v>
      </c>
    </row>
    <row r="151" spans="1:12" ht="12.95" customHeight="1" x14ac:dyDescent="0.2">
      <c r="A151" s="33"/>
      <c r="B151" s="34"/>
      <c r="C151" s="34"/>
      <c r="D151" s="34" t="s">
        <v>15</v>
      </c>
      <c r="E151" s="35"/>
      <c r="F151" s="50">
        <v>326</v>
      </c>
      <c r="G151" s="51">
        <v>80</v>
      </c>
      <c r="H151" s="53">
        <v>538</v>
      </c>
      <c r="I151" s="245">
        <f>SUM(F151:H151)</f>
        <v>944</v>
      </c>
      <c r="J151" s="51">
        <v>1</v>
      </c>
      <c r="K151" s="53">
        <v>7</v>
      </c>
      <c r="L151" s="66">
        <f>SUM(I151:K151)</f>
        <v>952</v>
      </c>
    </row>
    <row r="152" spans="1:12" ht="12.95" customHeight="1" x14ac:dyDescent="0.2">
      <c r="A152" s="200"/>
      <c r="B152" s="203"/>
      <c r="C152" s="204" t="s">
        <v>32</v>
      </c>
      <c r="D152" s="204"/>
      <c r="E152" s="205"/>
      <c r="F152" s="188">
        <f t="shared" ref="F152:L152" si="29">SUM(F150:F151)</f>
        <v>716</v>
      </c>
      <c r="G152" s="189">
        <f t="shared" si="29"/>
        <v>105</v>
      </c>
      <c r="H152" s="188">
        <f t="shared" si="29"/>
        <v>804</v>
      </c>
      <c r="I152" s="190">
        <f t="shared" si="29"/>
        <v>1625</v>
      </c>
      <c r="J152" s="189">
        <f t="shared" si="29"/>
        <v>1</v>
      </c>
      <c r="K152" s="188">
        <f t="shared" si="29"/>
        <v>8</v>
      </c>
      <c r="L152" s="191">
        <f t="shared" si="29"/>
        <v>1634</v>
      </c>
    </row>
    <row r="153" spans="1:12" ht="12.95" customHeight="1" x14ac:dyDescent="0.2">
      <c r="A153" s="269"/>
      <c r="B153" s="270"/>
      <c r="C153" s="270"/>
      <c r="D153" s="270"/>
      <c r="E153" s="271"/>
      <c r="F153" s="49"/>
      <c r="G153" s="41"/>
      <c r="H153" s="44"/>
      <c r="I153" s="245"/>
      <c r="J153" s="41"/>
      <c r="K153" s="44"/>
      <c r="L153" s="66"/>
    </row>
    <row r="154" spans="1:12" ht="12.95" customHeight="1" x14ac:dyDescent="0.2">
      <c r="A154" s="33"/>
      <c r="B154" s="34"/>
      <c r="C154" s="286" t="s">
        <v>157</v>
      </c>
      <c r="D154" s="286"/>
      <c r="E154" s="287"/>
      <c r="F154" s="49"/>
      <c r="G154" s="41"/>
      <c r="H154" s="44"/>
      <c r="I154" s="245"/>
      <c r="J154" s="41"/>
      <c r="K154" s="44"/>
      <c r="L154" s="66"/>
    </row>
    <row r="155" spans="1:12" ht="12.95" customHeight="1" x14ac:dyDescent="0.2">
      <c r="A155" s="33"/>
      <c r="B155" s="34"/>
      <c r="C155" s="34"/>
      <c r="D155" s="286" t="s">
        <v>14</v>
      </c>
      <c r="E155" s="287"/>
      <c r="F155" s="50">
        <v>204</v>
      </c>
      <c r="G155" s="51">
        <v>3</v>
      </c>
      <c r="H155" s="53">
        <v>238</v>
      </c>
      <c r="I155" s="245">
        <f>SUM(F155:H155)</f>
        <v>445</v>
      </c>
      <c r="J155" s="51">
        <v>56</v>
      </c>
      <c r="K155" s="53">
        <v>120</v>
      </c>
      <c r="L155" s="66">
        <f>SUM(I155:K155)</f>
        <v>621</v>
      </c>
    </row>
    <row r="156" spans="1:12" ht="12.95" customHeight="1" x14ac:dyDescent="0.2">
      <c r="A156" s="33"/>
      <c r="B156" s="34"/>
      <c r="C156" s="34"/>
      <c r="D156" s="286" t="s">
        <v>15</v>
      </c>
      <c r="E156" s="287"/>
      <c r="F156" s="50">
        <v>166</v>
      </c>
      <c r="G156" s="51">
        <v>3</v>
      </c>
      <c r="H156" s="53">
        <v>396</v>
      </c>
      <c r="I156" s="245">
        <f>SUM(F156:H156)</f>
        <v>565</v>
      </c>
      <c r="J156" s="51">
        <v>171</v>
      </c>
      <c r="K156" s="53">
        <v>574</v>
      </c>
      <c r="L156" s="66">
        <f>SUM(I156:K156)</f>
        <v>1310</v>
      </c>
    </row>
    <row r="157" spans="1:12" ht="12.95" customHeight="1" x14ac:dyDescent="0.2">
      <c r="A157" s="200"/>
      <c r="B157" s="203"/>
      <c r="C157" s="204" t="s">
        <v>198</v>
      </c>
      <c r="D157" s="204"/>
      <c r="E157" s="205"/>
      <c r="F157" s="188">
        <f t="shared" ref="F157:L157" si="30">SUM(F155:F156)</f>
        <v>370</v>
      </c>
      <c r="G157" s="189">
        <f t="shared" si="30"/>
        <v>6</v>
      </c>
      <c r="H157" s="188">
        <f t="shared" si="30"/>
        <v>634</v>
      </c>
      <c r="I157" s="190">
        <f t="shared" si="30"/>
        <v>1010</v>
      </c>
      <c r="J157" s="189">
        <f t="shared" si="30"/>
        <v>227</v>
      </c>
      <c r="K157" s="188">
        <f t="shared" si="30"/>
        <v>694</v>
      </c>
      <c r="L157" s="191">
        <f t="shared" si="30"/>
        <v>1931</v>
      </c>
    </row>
    <row r="158" spans="1:12" s="96" customFormat="1" ht="12.95" customHeight="1" x14ac:dyDescent="0.2">
      <c r="A158" s="269"/>
      <c r="B158" s="270"/>
      <c r="C158" s="270"/>
      <c r="D158" s="270"/>
      <c r="E158" s="271"/>
      <c r="F158" s="14"/>
      <c r="G158" s="73"/>
      <c r="H158" s="14"/>
      <c r="I158" s="253"/>
      <c r="J158" s="73"/>
      <c r="K158" s="14"/>
      <c r="L158" s="66"/>
    </row>
    <row r="159" spans="1:12" ht="12.95" customHeight="1" x14ac:dyDescent="0.2">
      <c r="A159" s="39"/>
      <c r="B159" s="326" t="s">
        <v>195</v>
      </c>
      <c r="C159" s="326"/>
      <c r="D159" s="326"/>
      <c r="E159" s="327"/>
      <c r="F159" s="50"/>
      <c r="G159" s="51"/>
      <c r="H159" s="53"/>
      <c r="I159" s="245"/>
      <c r="J159" s="51"/>
      <c r="K159" s="53"/>
      <c r="L159" s="72"/>
    </row>
    <row r="160" spans="1:12" ht="12.95" customHeight="1" x14ac:dyDescent="0.2">
      <c r="A160" s="39"/>
      <c r="B160" s="40"/>
      <c r="C160" s="96"/>
      <c r="D160" s="280" t="s">
        <v>14</v>
      </c>
      <c r="E160" s="281"/>
      <c r="F160" s="50">
        <f>SUM(F150,F155)</f>
        <v>594</v>
      </c>
      <c r="G160" s="51">
        <f t="shared" ref="G160:H160" si="31">SUM(G150,G155)</f>
        <v>28</v>
      </c>
      <c r="H160" s="53">
        <f t="shared" si="31"/>
        <v>504</v>
      </c>
      <c r="I160" s="245">
        <f>SUM(F160:H160)</f>
        <v>1126</v>
      </c>
      <c r="J160" s="51">
        <f>SUM(J150,J155)</f>
        <v>56</v>
      </c>
      <c r="K160" s="53">
        <f t="shared" ref="K160:K161" si="32">SUM(K150,K155)</f>
        <v>121</v>
      </c>
      <c r="L160" s="66">
        <f>SUM(I160:K160)</f>
        <v>1303</v>
      </c>
    </row>
    <row r="161" spans="1:14" s="96" customFormat="1" ht="12.95" customHeight="1" x14ac:dyDescent="0.2">
      <c r="A161" s="33"/>
      <c r="B161" s="34"/>
      <c r="C161" s="11"/>
      <c r="D161" s="286" t="s">
        <v>15</v>
      </c>
      <c r="E161" s="287"/>
      <c r="F161" s="50">
        <f>SUM(F151,F156)</f>
        <v>492</v>
      </c>
      <c r="G161" s="51">
        <f t="shared" ref="G161:H161" si="33">SUM(G151,G156)</f>
        <v>83</v>
      </c>
      <c r="H161" s="53">
        <f t="shared" si="33"/>
        <v>934</v>
      </c>
      <c r="I161" s="245">
        <f>SUM(F161:H161)</f>
        <v>1509</v>
      </c>
      <c r="J161" s="51">
        <f>SUM(J151,J156)</f>
        <v>172</v>
      </c>
      <c r="K161" s="53">
        <f t="shared" si="32"/>
        <v>581</v>
      </c>
      <c r="L161" s="66">
        <f>SUM(I161:K161)</f>
        <v>2262</v>
      </c>
    </row>
    <row r="162" spans="1:14" s="96" customFormat="1" ht="12.95" customHeight="1" x14ac:dyDescent="0.2">
      <c r="A162" s="200"/>
      <c r="B162" s="284" t="s">
        <v>26</v>
      </c>
      <c r="C162" s="284"/>
      <c r="D162" s="284"/>
      <c r="E162" s="285"/>
      <c r="F162" s="206">
        <f t="shared" ref="F162:L162" si="34">SUM(F160:F161)</f>
        <v>1086</v>
      </c>
      <c r="G162" s="207">
        <f>SUM(G160:G161)</f>
        <v>111</v>
      </c>
      <c r="H162" s="208">
        <f>SUM(H160:H161)</f>
        <v>1438</v>
      </c>
      <c r="I162" s="209">
        <f t="shared" si="34"/>
        <v>2635</v>
      </c>
      <c r="J162" s="207">
        <f>SUM(J160:J161)</f>
        <v>228</v>
      </c>
      <c r="K162" s="208">
        <f>SUM(K160:K161)</f>
        <v>702</v>
      </c>
      <c r="L162" s="210">
        <f t="shared" si="34"/>
        <v>3565</v>
      </c>
    </row>
    <row r="163" spans="1:14" ht="12.95" customHeight="1" x14ac:dyDescent="0.2">
      <c r="A163" s="269"/>
      <c r="B163" s="270"/>
      <c r="C163" s="270"/>
      <c r="D163" s="270"/>
      <c r="E163" s="271"/>
      <c r="F163" s="14"/>
      <c r="G163" s="73"/>
      <c r="H163" s="13"/>
      <c r="I163" s="253"/>
      <c r="J163" s="73"/>
      <c r="K163" s="13"/>
      <c r="L163" s="66"/>
    </row>
    <row r="164" spans="1:14" ht="12.95" customHeight="1" x14ac:dyDescent="0.2">
      <c r="A164" s="272" t="s">
        <v>0</v>
      </c>
      <c r="B164" s="273"/>
      <c r="C164" s="273"/>
      <c r="D164" s="273"/>
      <c r="E164" s="274"/>
      <c r="F164" s="183">
        <f t="shared" ref="F164:L164" si="35">F162+F146</f>
        <v>10344</v>
      </c>
      <c r="G164" s="184">
        <f t="shared" si="35"/>
        <v>215</v>
      </c>
      <c r="H164" s="185">
        <f t="shared" si="35"/>
        <v>1799</v>
      </c>
      <c r="I164" s="186">
        <f t="shared" si="35"/>
        <v>12358</v>
      </c>
      <c r="J164" s="184">
        <f t="shared" si="35"/>
        <v>230</v>
      </c>
      <c r="K164" s="185">
        <f t="shared" si="35"/>
        <v>710</v>
      </c>
      <c r="L164" s="184">
        <f t="shared" si="35"/>
        <v>13298</v>
      </c>
    </row>
    <row r="165" spans="1:14" s="264" customFormat="1" ht="12.95" customHeight="1" x14ac:dyDescent="0.2">
      <c r="A165" s="275"/>
      <c r="B165" s="276"/>
      <c r="C165" s="276"/>
      <c r="D165" s="276"/>
      <c r="E165" s="277"/>
      <c r="F165" s="49"/>
      <c r="G165" s="41"/>
      <c r="H165" s="44"/>
      <c r="I165" s="245"/>
      <c r="J165" s="41"/>
      <c r="K165" s="44"/>
      <c r="L165" s="71"/>
    </row>
    <row r="166" spans="1:14" s="264" customFormat="1" ht="12.95" customHeight="1" x14ac:dyDescent="0.2">
      <c r="A166" s="237"/>
      <c r="B166" s="238"/>
      <c r="C166" s="238"/>
      <c r="D166" s="238"/>
      <c r="E166" s="239"/>
      <c r="F166" s="44"/>
      <c r="G166" s="41"/>
      <c r="H166" s="44"/>
      <c r="I166" s="245"/>
      <c r="J166" s="41"/>
      <c r="K166" s="44"/>
      <c r="L166" s="71"/>
    </row>
    <row r="167" spans="1:14" ht="12.95" customHeight="1" x14ac:dyDescent="0.2">
      <c r="A167" s="127" t="s">
        <v>118</v>
      </c>
      <c r="B167" s="128"/>
      <c r="C167" s="128"/>
      <c r="D167" s="128"/>
      <c r="E167" s="129"/>
      <c r="F167" s="144"/>
      <c r="G167" s="41"/>
      <c r="H167" s="44"/>
      <c r="I167" s="245"/>
      <c r="J167" s="41"/>
      <c r="K167" s="44"/>
      <c r="L167" s="66"/>
    </row>
    <row r="168" spans="1:14" ht="12.95" customHeight="1" x14ac:dyDescent="0.2">
      <c r="A168" s="291"/>
      <c r="B168" s="292"/>
      <c r="C168" s="292"/>
      <c r="D168" s="292"/>
      <c r="E168" s="293"/>
      <c r="F168" s="49"/>
      <c r="G168" s="51"/>
      <c r="H168" s="44"/>
      <c r="I168" s="245"/>
      <c r="J168" s="51"/>
      <c r="K168" s="44"/>
      <c r="L168" s="66"/>
    </row>
    <row r="169" spans="1:14" ht="12.95" customHeight="1" x14ac:dyDescent="0.2">
      <c r="A169" s="8"/>
      <c r="B169" s="286" t="s">
        <v>3</v>
      </c>
      <c r="C169" s="286"/>
      <c r="D169" s="286"/>
      <c r="E169" s="287"/>
      <c r="F169" s="49"/>
      <c r="G169" s="41"/>
      <c r="H169" s="44"/>
      <c r="I169" s="245"/>
      <c r="J169" s="41"/>
      <c r="K169" s="44"/>
      <c r="L169" s="71"/>
      <c r="M169" s="264"/>
      <c r="N169" s="264"/>
    </row>
    <row r="170" spans="1:14" ht="12.95" customHeight="1" x14ac:dyDescent="0.2">
      <c r="A170" s="33"/>
      <c r="B170" s="34"/>
      <c r="C170" s="125" t="s">
        <v>14</v>
      </c>
      <c r="D170" s="125"/>
      <c r="E170" s="126"/>
      <c r="F170" s="50">
        <v>4448</v>
      </c>
      <c r="G170" s="51">
        <v>46</v>
      </c>
      <c r="H170" s="53">
        <v>322</v>
      </c>
      <c r="I170" s="245">
        <f>SUM(F170:H170)</f>
        <v>4816</v>
      </c>
      <c r="J170" s="51">
        <v>0</v>
      </c>
      <c r="K170" s="53">
        <v>7</v>
      </c>
      <c r="L170" s="66">
        <f>SUM(I170:K170)</f>
        <v>4823</v>
      </c>
    </row>
    <row r="171" spans="1:14" ht="12.95" customHeight="1" x14ac:dyDescent="0.2">
      <c r="A171" s="33"/>
      <c r="B171" s="34"/>
      <c r="C171" s="125" t="s">
        <v>15</v>
      </c>
      <c r="D171" s="125"/>
      <c r="E171" s="126"/>
      <c r="F171" s="50">
        <v>4072</v>
      </c>
      <c r="G171" s="51">
        <v>144</v>
      </c>
      <c r="H171" s="53">
        <v>727</v>
      </c>
      <c r="I171" s="245">
        <f>SUM(F171:H171)</f>
        <v>4943</v>
      </c>
      <c r="J171" s="51">
        <v>1</v>
      </c>
      <c r="K171" s="53">
        <v>9</v>
      </c>
      <c r="L171" s="66">
        <f>SUM(I171:K171)</f>
        <v>4953</v>
      </c>
    </row>
    <row r="172" spans="1:14" ht="12.95" customHeight="1" x14ac:dyDescent="0.2">
      <c r="A172" s="200"/>
      <c r="B172" s="201" t="s">
        <v>119</v>
      </c>
      <c r="C172" s="201"/>
      <c r="D172" s="201"/>
      <c r="E172" s="202"/>
      <c r="F172" s="188">
        <f t="shared" ref="F172:L172" si="36">SUM(F170:F171)</f>
        <v>8520</v>
      </c>
      <c r="G172" s="189">
        <f t="shared" si="36"/>
        <v>190</v>
      </c>
      <c r="H172" s="188">
        <f t="shared" si="36"/>
        <v>1049</v>
      </c>
      <c r="I172" s="190">
        <f t="shared" si="36"/>
        <v>9759</v>
      </c>
      <c r="J172" s="189">
        <f t="shared" si="36"/>
        <v>1</v>
      </c>
      <c r="K172" s="188">
        <f t="shared" si="36"/>
        <v>16</v>
      </c>
      <c r="L172" s="191">
        <f t="shared" si="36"/>
        <v>9776</v>
      </c>
    </row>
    <row r="173" spans="1:14" ht="12.95" customHeight="1" x14ac:dyDescent="0.2">
      <c r="A173" s="291"/>
      <c r="B173" s="292"/>
      <c r="C173" s="292"/>
      <c r="D173" s="292"/>
      <c r="E173" s="293"/>
      <c r="F173" s="49"/>
      <c r="G173" s="51"/>
      <c r="H173" s="44"/>
      <c r="I173" s="245"/>
      <c r="J173" s="51"/>
      <c r="K173" s="44"/>
      <c r="L173" s="66"/>
    </row>
    <row r="174" spans="1:14" ht="12.95" customHeight="1" x14ac:dyDescent="0.2">
      <c r="A174" s="8"/>
      <c r="B174" s="286" t="s">
        <v>157</v>
      </c>
      <c r="C174" s="286"/>
      <c r="D174" s="286"/>
      <c r="E174" s="287"/>
      <c r="F174" s="49"/>
      <c r="G174" s="41"/>
      <c r="H174" s="44"/>
      <c r="I174" s="245"/>
      <c r="J174" s="41"/>
      <c r="K174" s="44"/>
      <c r="L174" s="71"/>
      <c r="M174" s="264"/>
      <c r="N174" s="264"/>
    </row>
    <row r="175" spans="1:14" ht="12.95" customHeight="1" x14ac:dyDescent="0.2">
      <c r="A175" s="33"/>
      <c r="B175" s="34"/>
      <c r="C175" s="125" t="s">
        <v>14</v>
      </c>
      <c r="D175" s="125"/>
      <c r="E175" s="126"/>
      <c r="F175" s="50">
        <v>961</v>
      </c>
      <c r="G175" s="51">
        <v>8</v>
      </c>
      <c r="H175" s="53">
        <v>261</v>
      </c>
      <c r="I175" s="245">
        <f>SUM(F175:H175)</f>
        <v>1230</v>
      </c>
      <c r="J175" s="51">
        <v>56</v>
      </c>
      <c r="K175" s="53">
        <v>120</v>
      </c>
      <c r="L175" s="66">
        <f>SUM(I175:K175)</f>
        <v>1406</v>
      </c>
    </row>
    <row r="176" spans="1:14" ht="12.95" customHeight="1" x14ac:dyDescent="0.2">
      <c r="A176" s="33"/>
      <c r="B176" s="34"/>
      <c r="C176" s="125" t="s">
        <v>15</v>
      </c>
      <c r="D176" s="125"/>
      <c r="E176" s="126"/>
      <c r="F176" s="50">
        <v>863</v>
      </c>
      <c r="G176" s="51">
        <v>17</v>
      </c>
      <c r="H176" s="53">
        <v>489</v>
      </c>
      <c r="I176" s="245">
        <f>SUM(F176:H176)</f>
        <v>1369</v>
      </c>
      <c r="J176" s="51">
        <v>173</v>
      </c>
      <c r="K176" s="53">
        <v>574</v>
      </c>
      <c r="L176" s="66">
        <f>SUM(I176:K176)</f>
        <v>2116</v>
      </c>
    </row>
    <row r="177" spans="1:12" ht="12.95" customHeight="1" x14ac:dyDescent="0.2">
      <c r="A177" s="200"/>
      <c r="B177" s="201" t="s">
        <v>196</v>
      </c>
      <c r="C177" s="201"/>
      <c r="D177" s="201"/>
      <c r="E177" s="202"/>
      <c r="F177" s="188">
        <f t="shared" ref="F177:L177" si="37">SUM(F175:F176)</f>
        <v>1824</v>
      </c>
      <c r="G177" s="189">
        <f t="shared" si="37"/>
        <v>25</v>
      </c>
      <c r="H177" s="188">
        <f t="shared" si="37"/>
        <v>750</v>
      </c>
      <c r="I177" s="190">
        <f t="shared" si="37"/>
        <v>2599</v>
      </c>
      <c r="J177" s="189">
        <f t="shared" si="37"/>
        <v>229</v>
      </c>
      <c r="K177" s="188">
        <f t="shared" si="37"/>
        <v>694</v>
      </c>
      <c r="L177" s="191">
        <f t="shared" si="37"/>
        <v>3522</v>
      </c>
    </row>
    <row r="178" spans="1:12" ht="12.95" customHeight="1" x14ac:dyDescent="0.2">
      <c r="A178" s="33"/>
      <c r="B178" s="34"/>
      <c r="C178" s="286"/>
      <c r="D178" s="286"/>
      <c r="E178" s="287"/>
      <c r="F178" s="49"/>
      <c r="G178" s="41"/>
      <c r="H178" s="44"/>
      <c r="I178" s="245"/>
      <c r="J178" s="41"/>
      <c r="K178" s="44"/>
      <c r="L178" s="66"/>
    </row>
    <row r="179" spans="1:12" s="266" customFormat="1" ht="12.95" customHeight="1" x14ac:dyDescent="0.2">
      <c r="A179" s="272" t="s">
        <v>0</v>
      </c>
      <c r="B179" s="273"/>
      <c r="C179" s="273"/>
      <c r="D179" s="273"/>
      <c r="E179" s="274"/>
      <c r="F179" s="183">
        <f>SUM(F172,F177)</f>
        <v>10344</v>
      </c>
      <c r="G179" s="184">
        <f t="shared" ref="G179:L179" si="38">SUM(G172,G177)</f>
        <v>215</v>
      </c>
      <c r="H179" s="185">
        <f t="shared" si="38"/>
        <v>1799</v>
      </c>
      <c r="I179" s="186">
        <f t="shared" si="38"/>
        <v>12358</v>
      </c>
      <c r="J179" s="184">
        <f t="shared" si="38"/>
        <v>230</v>
      </c>
      <c r="K179" s="185">
        <f t="shared" si="38"/>
        <v>710</v>
      </c>
      <c r="L179" s="184">
        <f t="shared" si="38"/>
        <v>13298</v>
      </c>
    </row>
    <row r="180" spans="1:12" ht="12.95" customHeight="1" x14ac:dyDescent="0.2">
      <c r="A180" s="311"/>
      <c r="B180" s="312"/>
      <c r="C180" s="312"/>
      <c r="D180" s="312"/>
      <c r="E180" s="339"/>
      <c r="F180" s="49"/>
      <c r="G180" s="41"/>
      <c r="H180" s="49"/>
      <c r="I180" s="245"/>
      <c r="J180" s="41"/>
      <c r="K180" s="49"/>
      <c r="L180" s="66"/>
    </row>
    <row r="181" spans="1:12" ht="12.95" customHeight="1" x14ac:dyDescent="0.2">
      <c r="A181" s="325" t="s">
        <v>138</v>
      </c>
      <c r="B181" s="326"/>
      <c r="C181" s="326"/>
      <c r="D181" s="326"/>
      <c r="E181" s="327"/>
      <c r="F181" s="49"/>
      <c r="G181" s="41"/>
      <c r="H181" s="49"/>
      <c r="I181" s="245"/>
      <c r="J181" s="41"/>
      <c r="K181" s="49"/>
      <c r="L181" s="66"/>
    </row>
    <row r="182" spans="1:12" ht="12.95" customHeight="1" x14ac:dyDescent="0.2">
      <c r="A182" s="81"/>
      <c r="B182" s="82"/>
      <c r="C182" s="82"/>
      <c r="D182" s="82"/>
      <c r="E182" s="83"/>
      <c r="F182" s="49"/>
      <c r="G182" s="41"/>
      <c r="H182" s="49"/>
      <c r="I182" s="245"/>
      <c r="J182" s="41"/>
      <c r="K182" s="49"/>
      <c r="L182" s="66"/>
    </row>
    <row r="183" spans="1:12" ht="12.95" customHeight="1" x14ac:dyDescent="0.2">
      <c r="A183" s="269"/>
      <c r="B183" s="270"/>
      <c r="C183" s="286" t="s">
        <v>101</v>
      </c>
      <c r="D183" s="286"/>
      <c r="E183" s="287"/>
      <c r="F183" s="49"/>
      <c r="G183" s="41"/>
      <c r="H183" s="49"/>
      <c r="I183" s="245"/>
      <c r="J183" s="41"/>
      <c r="K183" s="49"/>
      <c r="L183" s="41"/>
    </row>
    <row r="184" spans="1:12" ht="12.95" customHeight="1" x14ac:dyDescent="0.2">
      <c r="A184" s="269"/>
      <c r="B184" s="270"/>
      <c r="C184" s="270"/>
      <c r="D184" s="286" t="s">
        <v>14</v>
      </c>
      <c r="E184" s="287"/>
      <c r="F184" s="49">
        <v>343</v>
      </c>
      <c r="G184" s="41">
        <v>5</v>
      </c>
      <c r="H184" s="49">
        <v>24</v>
      </c>
      <c r="I184" s="245">
        <f>SUM(F184:H184)</f>
        <v>372</v>
      </c>
      <c r="J184" s="41">
        <v>3</v>
      </c>
      <c r="K184" s="49">
        <v>2</v>
      </c>
      <c r="L184" s="66">
        <f>SUM(I184:K184)</f>
        <v>377</v>
      </c>
    </row>
    <row r="185" spans="1:12" ht="12.95" customHeight="1" x14ac:dyDescent="0.2">
      <c r="A185" s="269"/>
      <c r="B185" s="270"/>
      <c r="C185" s="270"/>
      <c r="D185" s="286" t="s">
        <v>15</v>
      </c>
      <c r="E185" s="287"/>
      <c r="F185" s="49">
        <v>339</v>
      </c>
      <c r="G185" s="41">
        <v>13</v>
      </c>
      <c r="H185" s="49">
        <v>76</v>
      </c>
      <c r="I185" s="245">
        <f>SUM(F185:H185)</f>
        <v>428</v>
      </c>
      <c r="J185" s="41">
        <v>1</v>
      </c>
      <c r="K185" s="49">
        <v>23</v>
      </c>
      <c r="L185" s="66">
        <f>SUM(I185:K185)</f>
        <v>452</v>
      </c>
    </row>
    <row r="186" spans="1:12" ht="12.95" customHeight="1" x14ac:dyDescent="0.2">
      <c r="A186" s="200"/>
      <c r="B186" s="203"/>
      <c r="C186" s="204" t="s">
        <v>96</v>
      </c>
      <c r="D186" s="204"/>
      <c r="E186" s="205"/>
      <c r="F186" s="188">
        <f>SUM(F184:F185)</f>
        <v>682</v>
      </c>
      <c r="G186" s="189">
        <f t="shared" ref="G186:L186" si="39">SUM(G184:G185)</f>
        <v>18</v>
      </c>
      <c r="H186" s="188">
        <f t="shared" si="39"/>
        <v>100</v>
      </c>
      <c r="I186" s="190">
        <f t="shared" si="39"/>
        <v>800</v>
      </c>
      <c r="J186" s="189">
        <f t="shared" si="39"/>
        <v>4</v>
      </c>
      <c r="K186" s="188">
        <f t="shared" si="39"/>
        <v>25</v>
      </c>
      <c r="L186" s="191">
        <f t="shared" si="39"/>
        <v>829</v>
      </c>
    </row>
    <row r="187" spans="1:12" ht="12.75" customHeight="1" x14ac:dyDescent="0.2">
      <c r="A187" s="269"/>
      <c r="B187" s="270"/>
      <c r="C187" s="270"/>
      <c r="D187" s="270"/>
      <c r="E187" s="271"/>
      <c r="F187" s="49"/>
      <c r="G187" s="41"/>
      <c r="H187" s="49"/>
      <c r="I187" s="245"/>
      <c r="J187" s="41"/>
      <c r="K187" s="49"/>
      <c r="L187" s="41"/>
    </row>
    <row r="188" spans="1:12" ht="12.95" customHeight="1" x14ac:dyDescent="0.2">
      <c r="A188" s="269"/>
      <c r="B188" s="270"/>
      <c r="C188" s="286" t="s">
        <v>59</v>
      </c>
      <c r="D188" s="286"/>
      <c r="E188" s="287"/>
      <c r="F188" s="49"/>
      <c r="G188" s="41"/>
      <c r="H188" s="49"/>
      <c r="I188" s="245"/>
      <c r="J188" s="41"/>
      <c r="K188" s="49"/>
      <c r="L188" s="41"/>
    </row>
    <row r="189" spans="1:12" ht="12.95" customHeight="1" x14ac:dyDescent="0.2">
      <c r="A189" s="269"/>
      <c r="B189" s="270"/>
      <c r="C189" s="270"/>
      <c r="D189" s="286" t="s">
        <v>14</v>
      </c>
      <c r="E189" s="287"/>
      <c r="F189" s="49">
        <v>22</v>
      </c>
      <c r="G189" s="41">
        <v>0</v>
      </c>
      <c r="H189" s="49">
        <v>6</v>
      </c>
      <c r="I189" s="245">
        <f>SUM(F189:H189)</f>
        <v>28</v>
      </c>
      <c r="J189" s="41">
        <v>0</v>
      </c>
      <c r="K189" s="49">
        <v>1</v>
      </c>
      <c r="L189" s="66">
        <f>SUM(I189:K189)</f>
        <v>29</v>
      </c>
    </row>
    <row r="190" spans="1:12" ht="12.95" customHeight="1" x14ac:dyDescent="0.2">
      <c r="A190" s="269"/>
      <c r="B190" s="270"/>
      <c r="C190" s="270"/>
      <c r="D190" s="286" t="s">
        <v>15</v>
      </c>
      <c r="E190" s="287"/>
      <c r="F190" s="49">
        <v>36</v>
      </c>
      <c r="G190" s="41">
        <v>1</v>
      </c>
      <c r="H190" s="49">
        <v>13</v>
      </c>
      <c r="I190" s="245">
        <f>SUM(F190:H190)</f>
        <v>50</v>
      </c>
      <c r="J190" s="41">
        <v>0</v>
      </c>
      <c r="K190" s="49">
        <v>3</v>
      </c>
      <c r="L190" s="66">
        <f>SUM(I190:K190)</f>
        <v>53</v>
      </c>
    </row>
    <row r="191" spans="1:12" ht="12.95" customHeight="1" x14ac:dyDescent="0.2">
      <c r="A191" s="200"/>
      <c r="B191" s="203"/>
      <c r="C191" s="204" t="s">
        <v>60</v>
      </c>
      <c r="D191" s="204"/>
      <c r="E191" s="205"/>
      <c r="F191" s="188">
        <f>SUM(F189:F190)</f>
        <v>58</v>
      </c>
      <c r="G191" s="189">
        <f>SUM(G189:G190)</f>
        <v>1</v>
      </c>
      <c r="H191" s="188">
        <f>SUM(H189:H190)</f>
        <v>19</v>
      </c>
      <c r="I191" s="190">
        <f t="shared" ref="I191:L191" si="40">SUM(I189:I190)</f>
        <v>78</v>
      </c>
      <c r="J191" s="189">
        <f t="shared" si="40"/>
        <v>0</v>
      </c>
      <c r="K191" s="188">
        <f t="shared" si="40"/>
        <v>4</v>
      </c>
      <c r="L191" s="191">
        <f t="shared" si="40"/>
        <v>82</v>
      </c>
    </row>
    <row r="192" spans="1:12" ht="12.75" customHeight="1" x14ac:dyDescent="0.2">
      <c r="A192" s="269"/>
      <c r="B192" s="270"/>
      <c r="C192" s="270"/>
      <c r="D192" s="270"/>
      <c r="E192" s="271"/>
      <c r="F192" s="49"/>
      <c r="G192" s="41"/>
      <c r="H192" s="49"/>
      <c r="I192" s="245"/>
      <c r="J192" s="41"/>
      <c r="K192" s="49"/>
      <c r="L192" s="41"/>
    </row>
    <row r="193" spans="1:12" ht="12.95" customHeight="1" x14ac:dyDescent="0.2">
      <c r="A193" s="269"/>
      <c r="B193" s="270"/>
      <c r="C193" s="286" t="s">
        <v>97</v>
      </c>
      <c r="D193" s="286"/>
      <c r="E193" s="287"/>
      <c r="F193" s="49"/>
      <c r="G193" s="41"/>
      <c r="H193" s="49"/>
      <c r="I193" s="245"/>
      <c r="J193" s="41"/>
      <c r="K193" s="49"/>
      <c r="L193" s="41"/>
    </row>
    <row r="194" spans="1:12" ht="12.95" customHeight="1" x14ac:dyDescent="0.2">
      <c r="A194" s="269"/>
      <c r="B194" s="270"/>
      <c r="C194" s="270"/>
      <c r="D194" s="286" t="s">
        <v>14</v>
      </c>
      <c r="E194" s="287"/>
      <c r="F194" s="49">
        <v>64</v>
      </c>
      <c r="G194" s="41">
        <v>0</v>
      </c>
      <c r="H194" s="49">
        <v>8</v>
      </c>
      <c r="I194" s="245">
        <f>SUM(F194:H194)</f>
        <v>72</v>
      </c>
      <c r="J194" s="41">
        <v>0</v>
      </c>
      <c r="K194" s="49">
        <v>0</v>
      </c>
      <c r="L194" s="66">
        <f>SUM(I194:K194)</f>
        <v>72</v>
      </c>
    </row>
    <row r="195" spans="1:12" ht="12.95" customHeight="1" x14ac:dyDescent="0.2">
      <c r="A195" s="269"/>
      <c r="B195" s="270"/>
      <c r="C195" s="270"/>
      <c r="D195" s="286" t="s">
        <v>15</v>
      </c>
      <c r="E195" s="287"/>
      <c r="F195" s="49">
        <v>60</v>
      </c>
      <c r="G195" s="41">
        <v>0</v>
      </c>
      <c r="H195" s="49">
        <v>15</v>
      </c>
      <c r="I195" s="245">
        <f>SUM(F195:H195)</f>
        <v>75</v>
      </c>
      <c r="J195" s="41">
        <v>1</v>
      </c>
      <c r="K195" s="49">
        <v>0</v>
      </c>
      <c r="L195" s="66">
        <f>SUM(I195:K195)</f>
        <v>76</v>
      </c>
    </row>
    <row r="196" spans="1:12" ht="12.95" customHeight="1" x14ac:dyDescent="0.2">
      <c r="A196" s="200"/>
      <c r="B196" s="203"/>
      <c r="C196" s="204" t="s">
        <v>98</v>
      </c>
      <c r="D196" s="204"/>
      <c r="E196" s="205"/>
      <c r="F196" s="188">
        <f t="shared" ref="F196:L196" si="41">SUM(F194:F195)</f>
        <v>124</v>
      </c>
      <c r="G196" s="189">
        <f t="shared" si="41"/>
        <v>0</v>
      </c>
      <c r="H196" s="188">
        <f t="shared" si="41"/>
        <v>23</v>
      </c>
      <c r="I196" s="190">
        <f t="shared" si="41"/>
        <v>147</v>
      </c>
      <c r="J196" s="189">
        <f t="shared" si="41"/>
        <v>1</v>
      </c>
      <c r="K196" s="188">
        <f t="shared" si="41"/>
        <v>0</v>
      </c>
      <c r="L196" s="191">
        <f t="shared" si="41"/>
        <v>148</v>
      </c>
    </row>
    <row r="197" spans="1:12" ht="12.75" customHeight="1" x14ac:dyDescent="0.2">
      <c r="A197" s="269"/>
      <c r="B197" s="270"/>
      <c r="C197" s="270"/>
      <c r="D197" s="270"/>
      <c r="E197" s="271"/>
      <c r="F197" s="49"/>
      <c r="G197" s="41"/>
      <c r="H197" s="49"/>
      <c r="I197" s="245"/>
      <c r="J197" s="41"/>
      <c r="K197" s="49"/>
      <c r="L197" s="41"/>
    </row>
    <row r="198" spans="1:12" ht="12.95" customHeight="1" x14ac:dyDescent="0.2">
      <c r="A198" s="269"/>
      <c r="B198" s="270"/>
      <c r="C198" s="286" t="s">
        <v>94</v>
      </c>
      <c r="D198" s="286"/>
      <c r="E198" s="287"/>
      <c r="F198" s="49"/>
      <c r="G198" s="41"/>
      <c r="H198" s="49"/>
      <c r="I198" s="245"/>
      <c r="J198" s="41"/>
      <c r="K198" s="49"/>
      <c r="L198" s="66"/>
    </row>
    <row r="199" spans="1:12" ht="12.95" customHeight="1" x14ac:dyDescent="0.2">
      <c r="A199" s="269"/>
      <c r="B199" s="270"/>
      <c r="C199" s="270"/>
      <c r="D199" s="286" t="s">
        <v>14</v>
      </c>
      <c r="E199" s="287"/>
      <c r="F199" s="49">
        <v>76</v>
      </c>
      <c r="G199" s="41">
        <v>0</v>
      </c>
      <c r="H199" s="49">
        <v>10</v>
      </c>
      <c r="I199" s="245">
        <f>SUM(F199:H199)</f>
        <v>86</v>
      </c>
      <c r="J199" s="41">
        <v>0</v>
      </c>
      <c r="K199" s="49">
        <v>0</v>
      </c>
      <c r="L199" s="66">
        <f>SUM(I199:K199)</f>
        <v>86</v>
      </c>
    </row>
    <row r="200" spans="1:12" ht="12.95" customHeight="1" x14ac:dyDescent="0.2">
      <c r="A200" s="269"/>
      <c r="B200" s="270"/>
      <c r="C200" s="270"/>
      <c r="D200" s="286" t="s">
        <v>15</v>
      </c>
      <c r="E200" s="287"/>
      <c r="F200" s="49">
        <v>30</v>
      </c>
      <c r="G200" s="41">
        <v>1</v>
      </c>
      <c r="H200" s="49">
        <v>8</v>
      </c>
      <c r="I200" s="245">
        <f>SUM(F200:H200)</f>
        <v>39</v>
      </c>
      <c r="J200" s="41">
        <v>0</v>
      </c>
      <c r="K200" s="49">
        <v>0</v>
      </c>
      <c r="L200" s="66">
        <f>SUM(I200:K200)</f>
        <v>39</v>
      </c>
    </row>
    <row r="201" spans="1:12" ht="12.95" customHeight="1" x14ac:dyDescent="0.2">
      <c r="A201" s="200"/>
      <c r="B201" s="203"/>
      <c r="C201" s="204" t="s">
        <v>95</v>
      </c>
      <c r="D201" s="204"/>
      <c r="E201" s="205"/>
      <c r="F201" s="188">
        <f t="shared" ref="F201:L201" si="42">SUM(F199:F200)</f>
        <v>106</v>
      </c>
      <c r="G201" s="189">
        <f t="shared" si="42"/>
        <v>1</v>
      </c>
      <c r="H201" s="188">
        <f t="shared" si="42"/>
        <v>18</v>
      </c>
      <c r="I201" s="190">
        <f t="shared" si="42"/>
        <v>125</v>
      </c>
      <c r="J201" s="189">
        <f t="shared" si="42"/>
        <v>0</v>
      </c>
      <c r="K201" s="188">
        <f t="shared" si="42"/>
        <v>0</v>
      </c>
      <c r="L201" s="191">
        <f t="shared" si="42"/>
        <v>125</v>
      </c>
    </row>
    <row r="202" spans="1:12" ht="12.75" customHeight="1" x14ac:dyDescent="0.2">
      <c r="A202" s="269"/>
      <c r="B202" s="270"/>
      <c r="C202" s="270"/>
      <c r="D202" s="270"/>
      <c r="E202" s="271"/>
      <c r="F202" s="49"/>
      <c r="G202" s="41"/>
      <c r="H202" s="49"/>
      <c r="I202" s="245"/>
      <c r="J202" s="41"/>
      <c r="K202" s="49"/>
      <c r="L202" s="41"/>
    </row>
    <row r="203" spans="1:12" ht="12.95" customHeight="1" x14ac:dyDescent="0.2">
      <c r="A203" s="269"/>
      <c r="B203" s="270"/>
      <c r="C203" s="286" t="s">
        <v>102</v>
      </c>
      <c r="D203" s="286"/>
      <c r="E203" s="287"/>
      <c r="F203" s="49"/>
      <c r="G203" s="41"/>
      <c r="H203" s="49"/>
      <c r="I203" s="245"/>
      <c r="J203" s="41"/>
      <c r="K203" s="49"/>
      <c r="L203" s="41"/>
    </row>
    <row r="204" spans="1:12" ht="12.95" customHeight="1" x14ac:dyDescent="0.2">
      <c r="A204" s="269"/>
      <c r="B204" s="270"/>
      <c r="C204" s="270"/>
      <c r="D204" s="286" t="s">
        <v>14</v>
      </c>
      <c r="E204" s="287"/>
      <c r="F204" s="49">
        <v>9</v>
      </c>
      <c r="G204" s="41">
        <v>0</v>
      </c>
      <c r="H204" s="44">
        <v>1</v>
      </c>
      <c r="I204" s="245">
        <f>SUM(F204:H204)</f>
        <v>10</v>
      </c>
      <c r="J204" s="41">
        <v>0</v>
      </c>
      <c r="K204" s="44">
        <v>0</v>
      </c>
      <c r="L204" s="66">
        <f>SUM(I204:K204)</f>
        <v>10</v>
      </c>
    </row>
    <row r="205" spans="1:12" ht="12.95" customHeight="1" x14ac:dyDescent="0.2">
      <c r="A205" s="269"/>
      <c r="B205" s="270"/>
      <c r="C205" s="270"/>
      <c r="D205" s="286" t="s">
        <v>15</v>
      </c>
      <c r="E205" s="287"/>
      <c r="F205" s="49">
        <v>11</v>
      </c>
      <c r="G205" s="41">
        <v>1</v>
      </c>
      <c r="H205" s="49">
        <v>1</v>
      </c>
      <c r="I205" s="245">
        <f>SUM(F205:H205)</f>
        <v>13</v>
      </c>
      <c r="J205" s="41">
        <v>0</v>
      </c>
      <c r="K205" s="44">
        <v>1</v>
      </c>
      <c r="L205" s="66">
        <f>SUM(I205:K205)</f>
        <v>14</v>
      </c>
    </row>
    <row r="206" spans="1:12" ht="12.95" customHeight="1" x14ac:dyDescent="0.2">
      <c r="A206" s="200"/>
      <c r="B206" s="203"/>
      <c r="C206" s="204" t="s">
        <v>103</v>
      </c>
      <c r="D206" s="204"/>
      <c r="E206" s="205"/>
      <c r="F206" s="188">
        <f t="shared" ref="F206:L206" si="43">SUM(F204:F205)</f>
        <v>20</v>
      </c>
      <c r="G206" s="189">
        <f t="shared" si="43"/>
        <v>1</v>
      </c>
      <c r="H206" s="188">
        <f t="shared" si="43"/>
        <v>2</v>
      </c>
      <c r="I206" s="190">
        <f t="shared" si="43"/>
        <v>23</v>
      </c>
      <c r="J206" s="189">
        <f t="shared" si="43"/>
        <v>0</v>
      </c>
      <c r="K206" s="188">
        <f t="shared" si="43"/>
        <v>1</v>
      </c>
      <c r="L206" s="191">
        <f t="shared" si="43"/>
        <v>24</v>
      </c>
    </row>
    <row r="207" spans="1:12" ht="12.75" customHeight="1" x14ac:dyDescent="0.2">
      <c r="A207" s="269"/>
      <c r="B207" s="270"/>
      <c r="C207" s="270"/>
      <c r="D207" s="270"/>
      <c r="E207" s="271"/>
      <c r="F207" s="49"/>
      <c r="G207" s="41"/>
      <c r="H207" s="49"/>
      <c r="I207" s="245"/>
      <c r="J207" s="41"/>
      <c r="K207" s="49"/>
      <c r="L207" s="41"/>
    </row>
    <row r="208" spans="1:12" ht="12.95" customHeight="1" x14ac:dyDescent="0.2">
      <c r="A208" s="269"/>
      <c r="B208" s="270"/>
      <c r="C208" s="286" t="s">
        <v>99</v>
      </c>
      <c r="D208" s="286"/>
      <c r="E208" s="287"/>
      <c r="F208" s="49"/>
      <c r="G208" s="41"/>
      <c r="H208" s="49"/>
      <c r="I208" s="245"/>
      <c r="J208" s="41"/>
      <c r="K208" s="49"/>
      <c r="L208" s="41"/>
    </row>
    <row r="209" spans="1:12" ht="12.95" customHeight="1" x14ac:dyDescent="0.2">
      <c r="A209" s="269"/>
      <c r="B209" s="270"/>
      <c r="C209" s="270"/>
      <c r="D209" s="286" t="s">
        <v>14</v>
      </c>
      <c r="E209" s="287"/>
      <c r="F209" s="49">
        <v>184</v>
      </c>
      <c r="G209" s="41">
        <v>2</v>
      </c>
      <c r="H209" s="49">
        <v>25</v>
      </c>
      <c r="I209" s="245">
        <f>SUM(F209:H209)</f>
        <v>211</v>
      </c>
      <c r="J209" s="41">
        <v>0</v>
      </c>
      <c r="K209" s="49">
        <v>1</v>
      </c>
      <c r="L209" s="66">
        <f>SUM(I209:K209)</f>
        <v>212</v>
      </c>
    </row>
    <row r="210" spans="1:12" ht="12.95" customHeight="1" x14ac:dyDescent="0.2">
      <c r="A210" s="269"/>
      <c r="B210" s="270"/>
      <c r="C210" s="270"/>
      <c r="D210" s="286" t="s">
        <v>15</v>
      </c>
      <c r="E210" s="287"/>
      <c r="F210" s="49">
        <v>157</v>
      </c>
      <c r="G210" s="41">
        <v>3</v>
      </c>
      <c r="H210" s="49">
        <v>33</v>
      </c>
      <c r="I210" s="245">
        <f>SUM(F210:H210)</f>
        <v>193</v>
      </c>
      <c r="J210" s="41">
        <v>2</v>
      </c>
      <c r="K210" s="49">
        <v>6</v>
      </c>
      <c r="L210" s="66">
        <f>SUM(I210:K210)</f>
        <v>201</v>
      </c>
    </row>
    <row r="211" spans="1:12" ht="12.95" customHeight="1" x14ac:dyDescent="0.2">
      <c r="A211" s="200"/>
      <c r="B211" s="203"/>
      <c r="C211" s="204" t="s">
        <v>104</v>
      </c>
      <c r="D211" s="204"/>
      <c r="E211" s="205"/>
      <c r="F211" s="188">
        <f t="shared" ref="F211:L211" si="44">SUM(F209:F210)</f>
        <v>341</v>
      </c>
      <c r="G211" s="189">
        <f t="shared" si="44"/>
        <v>5</v>
      </c>
      <c r="H211" s="188">
        <f t="shared" si="44"/>
        <v>58</v>
      </c>
      <c r="I211" s="190">
        <f t="shared" si="44"/>
        <v>404</v>
      </c>
      <c r="J211" s="189">
        <f t="shared" si="44"/>
        <v>2</v>
      </c>
      <c r="K211" s="188">
        <f t="shared" si="44"/>
        <v>7</v>
      </c>
      <c r="L211" s="191">
        <f t="shared" si="44"/>
        <v>413</v>
      </c>
    </row>
    <row r="212" spans="1:12" ht="12.75" customHeight="1" x14ac:dyDescent="0.2">
      <c r="A212" s="269"/>
      <c r="B212" s="270"/>
      <c r="C212" s="270"/>
      <c r="D212" s="270"/>
      <c r="E212" s="271"/>
      <c r="F212" s="49"/>
      <c r="G212" s="41"/>
      <c r="H212" s="49"/>
      <c r="I212" s="245"/>
      <c r="J212" s="41"/>
      <c r="K212" s="49"/>
      <c r="L212" s="41"/>
    </row>
    <row r="213" spans="1:12" ht="12.95" customHeight="1" x14ac:dyDescent="0.2">
      <c r="A213" s="269"/>
      <c r="B213" s="270"/>
      <c r="C213" s="286" t="s">
        <v>100</v>
      </c>
      <c r="D213" s="286"/>
      <c r="E213" s="287"/>
      <c r="F213" s="49"/>
      <c r="G213" s="41"/>
      <c r="H213" s="49"/>
      <c r="I213" s="245"/>
      <c r="J213" s="41"/>
      <c r="K213" s="49"/>
      <c r="L213" s="41"/>
    </row>
    <row r="214" spans="1:12" ht="12.95" customHeight="1" x14ac:dyDescent="0.2">
      <c r="A214" s="269"/>
      <c r="B214" s="270"/>
      <c r="C214" s="270"/>
      <c r="D214" s="286" t="s">
        <v>14</v>
      </c>
      <c r="E214" s="287"/>
      <c r="F214" s="49">
        <v>3748</v>
      </c>
      <c r="G214" s="41">
        <v>40</v>
      </c>
      <c r="H214" s="49">
        <v>410</v>
      </c>
      <c r="I214" s="245">
        <f>SUM(F214:H214)</f>
        <v>4198</v>
      </c>
      <c r="J214" s="41">
        <v>42</v>
      </c>
      <c r="K214" s="49">
        <v>110</v>
      </c>
      <c r="L214" s="66">
        <f>SUM(I214:K214)</f>
        <v>4350</v>
      </c>
    </row>
    <row r="215" spans="1:12" ht="12.95" customHeight="1" x14ac:dyDescent="0.2">
      <c r="A215" s="269"/>
      <c r="B215" s="270"/>
      <c r="C215" s="270"/>
      <c r="D215" s="286" t="s">
        <v>15</v>
      </c>
      <c r="E215" s="287"/>
      <c r="F215" s="49">
        <v>3636</v>
      </c>
      <c r="G215" s="41">
        <v>106</v>
      </c>
      <c r="H215" s="49">
        <v>904</v>
      </c>
      <c r="I215" s="245">
        <f>SUM(F215:H215)</f>
        <v>4646</v>
      </c>
      <c r="J215" s="41">
        <v>137</v>
      </c>
      <c r="K215" s="49">
        <v>513</v>
      </c>
      <c r="L215" s="66">
        <f>SUM(I215:K215)</f>
        <v>5296</v>
      </c>
    </row>
    <row r="216" spans="1:12" ht="12.95" customHeight="1" x14ac:dyDescent="0.2">
      <c r="A216" s="200"/>
      <c r="B216" s="203"/>
      <c r="C216" s="204" t="s">
        <v>105</v>
      </c>
      <c r="D216" s="204"/>
      <c r="E216" s="205"/>
      <c r="F216" s="188">
        <f t="shared" ref="F216:L216" si="45">SUM(F214:F215)</f>
        <v>7384</v>
      </c>
      <c r="G216" s="189">
        <f t="shared" si="45"/>
        <v>146</v>
      </c>
      <c r="H216" s="188">
        <f t="shared" si="45"/>
        <v>1314</v>
      </c>
      <c r="I216" s="190">
        <f t="shared" si="45"/>
        <v>8844</v>
      </c>
      <c r="J216" s="189">
        <f t="shared" si="45"/>
        <v>179</v>
      </c>
      <c r="K216" s="188">
        <f t="shared" si="45"/>
        <v>623</v>
      </c>
      <c r="L216" s="191">
        <f t="shared" si="45"/>
        <v>9646</v>
      </c>
    </row>
    <row r="217" spans="1:12" ht="12.75" customHeight="1" x14ac:dyDescent="0.2">
      <c r="A217" s="107"/>
      <c r="B217" s="108"/>
      <c r="C217" s="108"/>
      <c r="D217" s="108"/>
      <c r="E217" s="109"/>
      <c r="F217" s="49"/>
      <c r="G217" s="41"/>
      <c r="H217" s="49"/>
      <c r="I217" s="245"/>
      <c r="J217" s="41"/>
      <c r="K217" s="49"/>
      <c r="L217" s="41"/>
    </row>
    <row r="218" spans="1:12" ht="12.95" customHeight="1" x14ac:dyDescent="0.2">
      <c r="A218" s="269"/>
      <c r="B218" s="270"/>
      <c r="C218" s="286" t="s">
        <v>124</v>
      </c>
      <c r="D218" s="286"/>
      <c r="E218" s="287"/>
      <c r="F218" s="49"/>
      <c r="G218" s="41"/>
      <c r="H218" s="49"/>
      <c r="I218" s="245"/>
      <c r="J218" s="41"/>
      <c r="K218" s="49"/>
      <c r="L218" s="41"/>
    </row>
    <row r="219" spans="1:12" ht="12.95" customHeight="1" x14ac:dyDescent="0.2">
      <c r="A219" s="269"/>
      <c r="B219" s="270"/>
      <c r="C219" s="270"/>
      <c r="D219" s="286" t="s">
        <v>14</v>
      </c>
      <c r="E219" s="287"/>
      <c r="F219" s="49">
        <v>527</v>
      </c>
      <c r="G219" s="41">
        <v>0</v>
      </c>
      <c r="H219" s="49">
        <v>4</v>
      </c>
      <c r="I219" s="245">
        <f>SUM(F219:H219)</f>
        <v>531</v>
      </c>
      <c r="J219" s="41">
        <v>0</v>
      </c>
      <c r="K219" s="49">
        <v>6</v>
      </c>
      <c r="L219" s="66">
        <f>SUM(I219:K219)</f>
        <v>537</v>
      </c>
    </row>
    <row r="220" spans="1:12" ht="12.95" customHeight="1" x14ac:dyDescent="0.2">
      <c r="A220" s="269"/>
      <c r="B220" s="270"/>
      <c r="C220" s="270"/>
      <c r="D220" s="286" t="s">
        <v>15</v>
      </c>
      <c r="E220" s="287"/>
      <c r="F220" s="49">
        <v>264</v>
      </c>
      <c r="G220" s="41">
        <v>0</v>
      </c>
      <c r="H220" s="49">
        <v>5</v>
      </c>
      <c r="I220" s="245">
        <f>SUM(F220:H220)</f>
        <v>269</v>
      </c>
      <c r="J220" s="41">
        <v>0</v>
      </c>
      <c r="K220" s="49">
        <v>3</v>
      </c>
      <c r="L220" s="66">
        <f>SUM(I220:K220)</f>
        <v>272</v>
      </c>
    </row>
    <row r="221" spans="1:12" s="96" customFormat="1" ht="12.95" customHeight="1" x14ac:dyDescent="0.2">
      <c r="A221" s="200"/>
      <c r="B221" s="203"/>
      <c r="C221" s="204" t="s">
        <v>125</v>
      </c>
      <c r="D221" s="204"/>
      <c r="E221" s="205"/>
      <c r="F221" s="188">
        <f t="shared" ref="F221:L221" si="46">SUM(F219:F220)</f>
        <v>791</v>
      </c>
      <c r="G221" s="189">
        <f t="shared" si="46"/>
        <v>0</v>
      </c>
      <c r="H221" s="188">
        <f t="shared" si="46"/>
        <v>9</v>
      </c>
      <c r="I221" s="190">
        <f t="shared" si="46"/>
        <v>800</v>
      </c>
      <c r="J221" s="189">
        <f t="shared" si="46"/>
        <v>0</v>
      </c>
      <c r="K221" s="188">
        <f t="shared" si="46"/>
        <v>9</v>
      </c>
      <c r="L221" s="191">
        <f t="shared" si="46"/>
        <v>809</v>
      </c>
    </row>
    <row r="222" spans="1:12" s="96" customFormat="1" ht="12.75" customHeight="1" x14ac:dyDescent="0.2">
      <c r="A222" s="269"/>
      <c r="B222" s="270"/>
      <c r="C222" s="270"/>
      <c r="D222" s="286"/>
      <c r="E222" s="287"/>
      <c r="F222" s="49"/>
      <c r="G222" s="41"/>
      <c r="H222" s="49"/>
      <c r="I222" s="245"/>
      <c r="J222" s="41"/>
      <c r="K222" s="49"/>
      <c r="L222" s="41"/>
    </row>
    <row r="223" spans="1:12" ht="12.95" customHeight="1" x14ac:dyDescent="0.2">
      <c r="A223" s="269"/>
      <c r="B223" s="270"/>
      <c r="C223" s="286" t="s">
        <v>136</v>
      </c>
      <c r="D223" s="286"/>
      <c r="E223" s="287"/>
      <c r="F223" s="49"/>
      <c r="G223" s="41"/>
      <c r="H223" s="49"/>
      <c r="I223" s="245"/>
      <c r="J223" s="41"/>
      <c r="K223" s="49"/>
      <c r="L223" s="41"/>
    </row>
    <row r="224" spans="1:12" ht="12.95" customHeight="1" x14ac:dyDescent="0.2">
      <c r="A224" s="269"/>
      <c r="B224" s="270"/>
      <c r="C224" s="270"/>
      <c r="D224" s="286" t="s">
        <v>14</v>
      </c>
      <c r="E224" s="287"/>
      <c r="F224" s="49">
        <v>436</v>
      </c>
      <c r="G224" s="41">
        <v>7</v>
      </c>
      <c r="H224" s="49">
        <v>95</v>
      </c>
      <c r="I224" s="245">
        <f>SUM(F224:H224)</f>
        <v>538</v>
      </c>
      <c r="J224" s="41">
        <v>11</v>
      </c>
      <c r="K224" s="49">
        <v>7</v>
      </c>
      <c r="L224" s="66">
        <f>SUM(I224:K224)</f>
        <v>556</v>
      </c>
    </row>
    <row r="225" spans="1:12" ht="12.95" customHeight="1" x14ac:dyDescent="0.2">
      <c r="A225" s="269"/>
      <c r="B225" s="270"/>
      <c r="C225" s="270"/>
      <c r="D225" s="286" t="s">
        <v>15</v>
      </c>
      <c r="E225" s="287"/>
      <c r="F225" s="49">
        <v>402</v>
      </c>
      <c r="G225" s="41">
        <v>36</v>
      </c>
      <c r="H225" s="49">
        <v>161</v>
      </c>
      <c r="I225" s="245">
        <f>SUM(F225:H225)</f>
        <v>599</v>
      </c>
      <c r="J225" s="41">
        <v>33</v>
      </c>
      <c r="K225" s="49">
        <v>34</v>
      </c>
      <c r="L225" s="66">
        <f>SUM(I225:K225)</f>
        <v>666</v>
      </c>
    </row>
    <row r="226" spans="1:12" ht="12.95" customHeight="1" x14ac:dyDescent="0.2">
      <c r="A226" s="200"/>
      <c r="B226" s="203"/>
      <c r="C226" s="204" t="s">
        <v>137</v>
      </c>
      <c r="D226" s="204"/>
      <c r="E226" s="205"/>
      <c r="F226" s="188">
        <f t="shared" ref="F226:L226" si="47">SUM(F224:F225)</f>
        <v>838</v>
      </c>
      <c r="G226" s="189">
        <f t="shared" si="47"/>
        <v>43</v>
      </c>
      <c r="H226" s="188">
        <f t="shared" si="47"/>
        <v>256</v>
      </c>
      <c r="I226" s="190">
        <f t="shared" si="47"/>
        <v>1137</v>
      </c>
      <c r="J226" s="189">
        <f t="shared" si="47"/>
        <v>44</v>
      </c>
      <c r="K226" s="188">
        <f t="shared" si="47"/>
        <v>41</v>
      </c>
      <c r="L226" s="191">
        <f t="shared" si="47"/>
        <v>1222</v>
      </c>
    </row>
    <row r="227" spans="1:12" ht="12.95" customHeight="1" x14ac:dyDescent="0.2">
      <c r="A227" s="269"/>
      <c r="B227" s="270"/>
      <c r="C227" s="270"/>
      <c r="D227" s="270"/>
      <c r="E227" s="271"/>
      <c r="F227" s="14"/>
      <c r="G227" s="73"/>
      <c r="H227" s="14"/>
      <c r="I227" s="253"/>
      <c r="J227" s="73"/>
      <c r="K227" s="14"/>
      <c r="L227" s="73"/>
    </row>
    <row r="228" spans="1:12" ht="12.95" customHeight="1" x14ac:dyDescent="0.2">
      <c r="A228" s="272" t="s">
        <v>0</v>
      </c>
      <c r="B228" s="273"/>
      <c r="C228" s="273"/>
      <c r="D228" s="273"/>
      <c r="E228" s="274"/>
      <c r="F228" s="183">
        <f t="shared" ref="F228:L228" si="48">F226+F221+F211+F216+F206+F196+F191+F186+F201</f>
        <v>10344</v>
      </c>
      <c r="G228" s="184">
        <f t="shared" si="48"/>
        <v>215</v>
      </c>
      <c r="H228" s="185">
        <f t="shared" si="48"/>
        <v>1799</v>
      </c>
      <c r="I228" s="186">
        <f t="shared" si="48"/>
        <v>12358</v>
      </c>
      <c r="J228" s="184">
        <f t="shared" si="48"/>
        <v>230</v>
      </c>
      <c r="K228" s="185">
        <f t="shared" si="48"/>
        <v>710</v>
      </c>
      <c r="L228" s="184">
        <f t="shared" si="48"/>
        <v>13298</v>
      </c>
    </row>
    <row r="229" spans="1:12" ht="12.95" customHeight="1" x14ac:dyDescent="0.2">
      <c r="A229" s="346"/>
      <c r="B229" s="347"/>
      <c r="C229" s="347"/>
      <c r="D229" s="347"/>
      <c r="E229" s="348"/>
      <c r="F229" s="54"/>
      <c r="G229" s="43"/>
      <c r="H229" s="54"/>
      <c r="I229" s="248"/>
      <c r="J229" s="43"/>
      <c r="K229" s="54"/>
      <c r="L229" s="43"/>
    </row>
    <row r="230" spans="1:12" ht="12.95" customHeight="1" x14ac:dyDescent="0.2">
      <c r="A230" s="325" t="s">
        <v>135</v>
      </c>
      <c r="B230" s="326"/>
      <c r="C230" s="326"/>
      <c r="D230" s="326"/>
      <c r="E230" s="327"/>
      <c r="F230" s="49"/>
      <c r="G230" s="41"/>
      <c r="H230" s="49"/>
      <c r="I230" s="245"/>
      <c r="J230" s="41"/>
      <c r="K230" s="49"/>
      <c r="L230" s="41"/>
    </row>
    <row r="231" spans="1:12" ht="12.95" customHeight="1" x14ac:dyDescent="0.2">
      <c r="A231" s="81"/>
      <c r="B231" s="82"/>
      <c r="C231" s="82"/>
      <c r="D231" s="82"/>
      <c r="E231" s="83"/>
      <c r="F231" s="49"/>
      <c r="G231" s="41"/>
      <c r="H231" s="49"/>
      <c r="I231" s="245"/>
      <c r="J231" s="41"/>
      <c r="K231" s="49"/>
      <c r="L231" s="41"/>
    </row>
    <row r="232" spans="1:12" ht="12.95" customHeight="1" x14ac:dyDescent="0.2">
      <c r="A232" s="269"/>
      <c r="B232" s="270"/>
      <c r="C232" s="286" t="s">
        <v>101</v>
      </c>
      <c r="D232" s="286"/>
      <c r="E232" s="287"/>
      <c r="F232" s="49"/>
      <c r="G232" s="41"/>
      <c r="H232" s="49"/>
      <c r="I232" s="245"/>
      <c r="J232" s="41"/>
      <c r="K232" s="49"/>
      <c r="L232" s="41"/>
    </row>
    <row r="233" spans="1:12" ht="12.95" customHeight="1" x14ac:dyDescent="0.2">
      <c r="A233" s="269"/>
      <c r="B233" s="270"/>
      <c r="C233" s="270"/>
      <c r="D233" s="286" t="s">
        <v>3</v>
      </c>
      <c r="E233" s="287"/>
      <c r="F233" s="49">
        <v>611</v>
      </c>
      <c r="G233" s="41">
        <v>16</v>
      </c>
      <c r="H233" s="49">
        <v>77</v>
      </c>
      <c r="I233" s="245">
        <f>SUM(F233:H233)</f>
        <v>704</v>
      </c>
      <c r="J233" s="41">
        <v>0</v>
      </c>
      <c r="K233" s="49">
        <v>0</v>
      </c>
      <c r="L233" s="66">
        <f>SUM(I233:K233)</f>
        <v>704</v>
      </c>
    </row>
    <row r="234" spans="1:12" ht="12.95" customHeight="1" x14ac:dyDescent="0.2">
      <c r="A234" s="269"/>
      <c r="B234" s="270"/>
      <c r="C234" s="270"/>
      <c r="D234" s="286" t="s">
        <v>157</v>
      </c>
      <c r="E234" s="287"/>
      <c r="F234" s="49">
        <v>71</v>
      </c>
      <c r="G234" s="41">
        <v>2</v>
      </c>
      <c r="H234" s="49">
        <v>23</v>
      </c>
      <c r="I234" s="245">
        <f>SUM(F234:H234)</f>
        <v>96</v>
      </c>
      <c r="J234" s="41">
        <v>4</v>
      </c>
      <c r="K234" s="49">
        <v>25</v>
      </c>
      <c r="L234" s="66">
        <f>SUM(I234:K234)</f>
        <v>125</v>
      </c>
    </row>
    <row r="235" spans="1:12" ht="12.95" customHeight="1" x14ac:dyDescent="0.2">
      <c r="A235" s="200"/>
      <c r="B235" s="203"/>
      <c r="C235" s="204" t="s">
        <v>96</v>
      </c>
      <c r="D235" s="204"/>
      <c r="E235" s="205"/>
      <c r="F235" s="188">
        <f t="shared" ref="F235:L235" si="49">SUM(F233:F234)</f>
        <v>682</v>
      </c>
      <c r="G235" s="189">
        <f t="shared" si="49"/>
        <v>18</v>
      </c>
      <c r="H235" s="188">
        <f t="shared" si="49"/>
        <v>100</v>
      </c>
      <c r="I235" s="190">
        <f t="shared" si="49"/>
        <v>800</v>
      </c>
      <c r="J235" s="189">
        <f t="shared" si="49"/>
        <v>4</v>
      </c>
      <c r="K235" s="188">
        <f t="shared" si="49"/>
        <v>25</v>
      </c>
      <c r="L235" s="191">
        <f t="shared" si="49"/>
        <v>829</v>
      </c>
    </row>
    <row r="236" spans="1:12" ht="9.75" customHeight="1" x14ac:dyDescent="0.2">
      <c r="A236" s="269"/>
      <c r="B236" s="270"/>
      <c r="C236" s="270"/>
      <c r="D236" s="270"/>
      <c r="E236" s="271"/>
      <c r="F236" s="49"/>
      <c r="G236" s="41"/>
      <c r="H236" s="49"/>
      <c r="I236" s="245"/>
      <c r="J236" s="41"/>
      <c r="K236" s="49"/>
      <c r="L236" s="41"/>
    </row>
    <row r="237" spans="1:12" ht="12.95" customHeight="1" x14ac:dyDescent="0.2">
      <c r="A237" s="269"/>
      <c r="B237" s="270"/>
      <c r="C237" s="286" t="s">
        <v>59</v>
      </c>
      <c r="D237" s="286"/>
      <c r="E237" s="287"/>
      <c r="F237" s="49"/>
      <c r="G237" s="41"/>
      <c r="H237" s="49"/>
      <c r="I237" s="245"/>
      <c r="J237" s="41"/>
      <c r="K237" s="49"/>
      <c r="L237" s="41"/>
    </row>
    <row r="238" spans="1:12" ht="12.95" customHeight="1" x14ac:dyDescent="0.2">
      <c r="A238" s="269"/>
      <c r="B238" s="270"/>
      <c r="C238" s="270"/>
      <c r="D238" s="286" t="s">
        <v>3</v>
      </c>
      <c r="E238" s="287"/>
      <c r="F238" s="49">
        <v>47</v>
      </c>
      <c r="G238" s="41">
        <v>0</v>
      </c>
      <c r="H238" s="49">
        <v>13</v>
      </c>
      <c r="I238" s="245">
        <f>SUM(F238:H238)</f>
        <v>60</v>
      </c>
      <c r="J238" s="41">
        <v>0</v>
      </c>
      <c r="K238" s="49">
        <v>0</v>
      </c>
      <c r="L238" s="66">
        <f>SUM(I238:K238)</f>
        <v>60</v>
      </c>
    </row>
    <row r="239" spans="1:12" ht="12.95" customHeight="1" x14ac:dyDescent="0.2">
      <c r="A239" s="269"/>
      <c r="B239" s="270"/>
      <c r="C239" s="270"/>
      <c r="D239" s="286" t="s">
        <v>157</v>
      </c>
      <c r="E239" s="287"/>
      <c r="F239" s="49">
        <v>11</v>
      </c>
      <c r="G239" s="41">
        <v>1</v>
      </c>
      <c r="H239" s="49">
        <v>6</v>
      </c>
      <c r="I239" s="245">
        <f>SUM(F239:H239)</f>
        <v>18</v>
      </c>
      <c r="J239" s="41">
        <v>0</v>
      </c>
      <c r="K239" s="49">
        <v>4</v>
      </c>
      <c r="L239" s="66">
        <f>SUM(I239:K239)</f>
        <v>22</v>
      </c>
    </row>
    <row r="240" spans="1:12" x14ac:dyDescent="0.2">
      <c r="A240" s="200"/>
      <c r="B240" s="203"/>
      <c r="C240" s="204" t="s">
        <v>60</v>
      </c>
      <c r="D240" s="204"/>
      <c r="E240" s="205"/>
      <c r="F240" s="188">
        <f t="shared" ref="F240:L240" si="50">SUM(F238:F239)</f>
        <v>58</v>
      </c>
      <c r="G240" s="189">
        <f t="shared" si="50"/>
        <v>1</v>
      </c>
      <c r="H240" s="188">
        <f t="shared" si="50"/>
        <v>19</v>
      </c>
      <c r="I240" s="190">
        <f t="shared" si="50"/>
        <v>78</v>
      </c>
      <c r="J240" s="189">
        <f t="shared" si="50"/>
        <v>0</v>
      </c>
      <c r="K240" s="188">
        <f t="shared" si="50"/>
        <v>4</v>
      </c>
      <c r="L240" s="191">
        <f t="shared" si="50"/>
        <v>82</v>
      </c>
    </row>
    <row r="241" spans="1:12" ht="12.95" customHeight="1" x14ac:dyDescent="0.2">
      <c r="A241" s="135"/>
      <c r="B241" s="136"/>
      <c r="C241" s="136"/>
      <c r="D241" s="136"/>
      <c r="E241" s="137"/>
      <c r="F241" s="49"/>
      <c r="G241" s="41"/>
      <c r="H241" s="49"/>
      <c r="I241" s="245"/>
      <c r="J241" s="41"/>
      <c r="K241" s="49"/>
      <c r="L241" s="41"/>
    </row>
    <row r="242" spans="1:12" ht="12.95" customHeight="1" x14ac:dyDescent="0.2">
      <c r="A242" s="269"/>
      <c r="B242" s="270"/>
      <c r="C242" s="286" t="s">
        <v>97</v>
      </c>
      <c r="D242" s="286"/>
      <c r="E242" s="287"/>
      <c r="F242" s="49"/>
      <c r="G242" s="41"/>
      <c r="H242" s="49"/>
      <c r="I242" s="245"/>
      <c r="J242" s="41"/>
      <c r="K242" s="49"/>
      <c r="L242" s="41"/>
    </row>
    <row r="243" spans="1:12" ht="12.95" customHeight="1" x14ac:dyDescent="0.2">
      <c r="A243" s="269"/>
      <c r="B243" s="270"/>
      <c r="C243" s="270"/>
      <c r="D243" s="286" t="s">
        <v>3</v>
      </c>
      <c r="E243" s="287"/>
      <c r="F243" s="49">
        <v>99</v>
      </c>
      <c r="G243" s="41">
        <v>0</v>
      </c>
      <c r="H243" s="49">
        <v>20</v>
      </c>
      <c r="I243" s="245">
        <f>SUM(F243:H243)</f>
        <v>119</v>
      </c>
      <c r="J243" s="41">
        <v>0</v>
      </c>
      <c r="K243" s="49">
        <v>0</v>
      </c>
      <c r="L243" s="66">
        <f>SUM(I243:K243)</f>
        <v>119</v>
      </c>
    </row>
    <row r="244" spans="1:12" ht="12.95" customHeight="1" x14ac:dyDescent="0.2">
      <c r="A244" s="269"/>
      <c r="B244" s="270"/>
      <c r="C244" s="270"/>
      <c r="D244" s="286" t="s">
        <v>157</v>
      </c>
      <c r="E244" s="287"/>
      <c r="F244" s="49">
        <v>25</v>
      </c>
      <c r="G244" s="41">
        <v>0</v>
      </c>
      <c r="H244" s="49">
        <v>3</v>
      </c>
      <c r="I244" s="245">
        <f>SUM(F244:H244)</f>
        <v>28</v>
      </c>
      <c r="J244" s="41">
        <v>1</v>
      </c>
      <c r="K244" s="49">
        <v>0</v>
      </c>
      <c r="L244" s="66">
        <f>SUM(I244:K244)</f>
        <v>29</v>
      </c>
    </row>
    <row r="245" spans="1:12" ht="12.95" customHeight="1" x14ac:dyDescent="0.2">
      <c r="A245" s="200"/>
      <c r="B245" s="203"/>
      <c r="C245" s="204" t="s">
        <v>98</v>
      </c>
      <c r="D245" s="204"/>
      <c r="E245" s="205"/>
      <c r="F245" s="188">
        <f t="shared" ref="F245:L245" si="51">SUM(F243:F244)</f>
        <v>124</v>
      </c>
      <c r="G245" s="189">
        <f t="shared" si="51"/>
        <v>0</v>
      </c>
      <c r="H245" s="188">
        <f t="shared" si="51"/>
        <v>23</v>
      </c>
      <c r="I245" s="190">
        <f t="shared" si="51"/>
        <v>147</v>
      </c>
      <c r="J245" s="189">
        <f t="shared" si="51"/>
        <v>1</v>
      </c>
      <c r="K245" s="188">
        <f t="shared" si="51"/>
        <v>0</v>
      </c>
      <c r="L245" s="191">
        <f t="shared" si="51"/>
        <v>148</v>
      </c>
    </row>
    <row r="246" spans="1:12" ht="9.75" hidden="1" customHeight="1" x14ac:dyDescent="0.2">
      <c r="A246" s="269"/>
      <c r="B246" s="270"/>
      <c r="C246" s="270"/>
      <c r="D246" s="270"/>
      <c r="E246" s="271"/>
      <c r="F246" s="49"/>
      <c r="G246" s="41"/>
      <c r="H246" s="49"/>
      <c r="I246" s="68"/>
      <c r="J246" s="41"/>
      <c r="K246" s="49"/>
      <c r="L246" s="41"/>
    </row>
    <row r="247" spans="1:12" ht="12.75" customHeight="1" x14ac:dyDescent="0.2">
      <c r="A247" s="130"/>
      <c r="B247" s="131"/>
      <c r="C247" s="131"/>
      <c r="D247" s="131"/>
      <c r="E247" s="132"/>
      <c r="F247" s="49"/>
      <c r="G247" s="41"/>
      <c r="H247" s="49"/>
      <c r="I247" s="245"/>
      <c r="J247" s="41"/>
      <c r="K247" s="49"/>
      <c r="L247" s="41"/>
    </row>
    <row r="248" spans="1:12" ht="12.95" hidden="1" customHeight="1" x14ac:dyDescent="0.2">
      <c r="A248" s="325" t="s">
        <v>134</v>
      </c>
      <c r="B248" s="326"/>
      <c r="C248" s="326"/>
      <c r="D248" s="326"/>
      <c r="E248" s="327"/>
      <c r="F248" s="49"/>
      <c r="G248" s="41"/>
      <c r="H248" s="49"/>
      <c r="I248" s="245"/>
      <c r="J248" s="41"/>
      <c r="K248" s="49"/>
      <c r="L248" s="41"/>
    </row>
    <row r="249" spans="1:12" ht="9.75" hidden="1" customHeight="1" x14ac:dyDescent="0.2">
      <c r="A249" s="269"/>
      <c r="B249" s="270"/>
      <c r="C249" s="270"/>
      <c r="D249" s="270"/>
      <c r="E249" s="271"/>
      <c r="F249" s="49"/>
      <c r="G249" s="41"/>
      <c r="H249" s="49"/>
      <c r="I249" s="245"/>
      <c r="J249" s="41"/>
      <c r="K249" s="49"/>
      <c r="L249" s="41"/>
    </row>
    <row r="250" spans="1:12" ht="12.95" customHeight="1" x14ac:dyDescent="0.2">
      <c r="A250" s="269"/>
      <c r="B250" s="270"/>
      <c r="C250" s="286" t="s">
        <v>94</v>
      </c>
      <c r="D250" s="286"/>
      <c r="E250" s="287"/>
      <c r="F250" s="49"/>
      <c r="G250" s="41"/>
      <c r="H250" s="49"/>
      <c r="I250" s="245"/>
      <c r="J250" s="41"/>
      <c r="K250" s="49"/>
      <c r="L250" s="41"/>
    </row>
    <row r="251" spans="1:12" ht="12.95" customHeight="1" x14ac:dyDescent="0.2">
      <c r="A251" s="269"/>
      <c r="B251" s="270"/>
      <c r="C251" s="270"/>
      <c r="D251" s="286" t="s">
        <v>3</v>
      </c>
      <c r="E251" s="287"/>
      <c r="F251" s="49">
        <v>96</v>
      </c>
      <c r="G251" s="41">
        <v>1</v>
      </c>
      <c r="H251" s="49">
        <v>15</v>
      </c>
      <c r="I251" s="245">
        <f>SUM(F251:H251)</f>
        <v>112</v>
      </c>
      <c r="J251" s="41">
        <v>0</v>
      </c>
      <c r="K251" s="49">
        <v>0</v>
      </c>
      <c r="L251" s="66">
        <f>SUM(I251:K251)</f>
        <v>112</v>
      </c>
    </row>
    <row r="252" spans="1:12" ht="12.95" customHeight="1" x14ac:dyDescent="0.2">
      <c r="A252" s="269"/>
      <c r="B252" s="270"/>
      <c r="C252" s="270"/>
      <c r="D252" s="286" t="s">
        <v>157</v>
      </c>
      <c r="E252" s="287"/>
      <c r="F252" s="49">
        <v>10</v>
      </c>
      <c r="G252" s="41">
        <v>0</v>
      </c>
      <c r="H252" s="49">
        <v>3</v>
      </c>
      <c r="I252" s="245">
        <f>SUM(F252:H252)</f>
        <v>13</v>
      </c>
      <c r="J252" s="41">
        <v>0</v>
      </c>
      <c r="K252" s="49">
        <v>0</v>
      </c>
      <c r="L252" s="66">
        <f>SUM(I252:K252)</f>
        <v>13</v>
      </c>
    </row>
    <row r="253" spans="1:12" ht="12.95" customHeight="1" x14ac:dyDescent="0.2">
      <c r="A253" s="200"/>
      <c r="B253" s="203"/>
      <c r="C253" s="204" t="s">
        <v>95</v>
      </c>
      <c r="D253" s="204"/>
      <c r="E253" s="205"/>
      <c r="F253" s="188">
        <f t="shared" ref="F253:L253" si="52">SUM(F251:F252)</f>
        <v>106</v>
      </c>
      <c r="G253" s="189">
        <f t="shared" si="52"/>
        <v>1</v>
      </c>
      <c r="H253" s="188">
        <f t="shared" si="52"/>
        <v>18</v>
      </c>
      <c r="I253" s="190">
        <f t="shared" si="52"/>
        <v>125</v>
      </c>
      <c r="J253" s="189">
        <f t="shared" si="52"/>
        <v>0</v>
      </c>
      <c r="K253" s="188">
        <f t="shared" si="52"/>
        <v>0</v>
      </c>
      <c r="L253" s="191">
        <f t="shared" si="52"/>
        <v>125</v>
      </c>
    </row>
    <row r="254" spans="1:12" ht="12.95" customHeight="1" x14ac:dyDescent="0.2">
      <c r="A254" s="269"/>
      <c r="B254" s="270"/>
      <c r="C254" s="270"/>
      <c r="D254" s="270"/>
      <c r="E254" s="271"/>
      <c r="F254" s="49"/>
      <c r="G254" s="41"/>
      <c r="H254" s="49"/>
      <c r="I254" s="245"/>
      <c r="J254" s="41"/>
      <c r="K254" s="49"/>
      <c r="L254" s="41"/>
    </row>
    <row r="255" spans="1:12" ht="12.95" customHeight="1" x14ac:dyDescent="0.2">
      <c r="A255" s="269"/>
      <c r="B255" s="270"/>
      <c r="C255" s="286" t="s">
        <v>102</v>
      </c>
      <c r="D255" s="286"/>
      <c r="E255" s="287"/>
      <c r="F255" s="49"/>
      <c r="G255" s="41"/>
      <c r="H255" s="49"/>
      <c r="I255" s="245"/>
      <c r="J255" s="41"/>
      <c r="K255" s="49"/>
      <c r="L255" s="41"/>
    </row>
    <row r="256" spans="1:12" ht="12.95" customHeight="1" x14ac:dyDescent="0.2">
      <c r="A256" s="269"/>
      <c r="B256" s="270"/>
      <c r="C256" s="270"/>
      <c r="D256" s="286" t="s">
        <v>3</v>
      </c>
      <c r="E256" s="287"/>
      <c r="F256" s="49">
        <v>19</v>
      </c>
      <c r="G256" s="41">
        <v>1</v>
      </c>
      <c r="H256" s="49">
        <v>1</v>
      </c>
      <c r="I256" s="245">
        <f>SUM(F256:H256)</f>
        <v>21</v>
      </c>
      <c r="J256" s="41">
        <v>0</v>
      </c>
      <c r="K256" s="49">
        <v>0</v>
      </c>
      <c r="L256" s="66">
        <f>SUM(I256:K256)</f>
        <v>21</v>
      </c>
    </row>
    <row r="257" spans="1:12" ht="12.95" customHeight="1" x14ac:dyDescent="0.2">
      <c r="A257" s="269"/>
      <c r="B257" s="270"/>
      <c r="C257" s="270"/>
      <c r="D257" s="286" t="s">
        <v>157</v>
      </c>
      <c r="E257" s="287"/>
      <c r="F257" s="49">
        <v>1</v>
      </c>
      <c r="G257" s="41">
        <v>0</v>
      </c>
      <c r="H257" s="49">
        <v>1</v>
      </c>
      <c r="I257" s="245">
        <f>SUM(F257:H257)</f>
        <v>2</v>
      </c>
      <c r="J257" s="41">
        <v>0</v>
      </c>
      <c r="K257" s="49">
        <v>1</v>
      </c>
      <c r="L257" s="66">
        <f>SUM(I257:K257)</f>
        <v>3</v>
      </c>
    </row>
    <row r="258" spans="1:12" ht="12.95" customHeight="1" x14ac:dyDescent="0.2">
      <c r="A258" s="200"/>
      <c r="B258" s="203"/>
      <c r="C258" s="204" t="s">
        <v>103</v>
      </c>
      <c r="D258" s="204"/>
      <c r="E258" s="205"/>
      <c r="F258" s="188">
        <f t="shared" ref="F258:L258" si="53">SUM(F256:F257)</f>
        <v>20</v>
      </c>
      <c r="G258" s="189">
        <f t="shared" si="53"/>
        <v>1</v>
      </c>
      <c r="H258" s="188">
        <f t="shared" si="53"/>
        <v>2</v>
      </c>
      <c r="I258" s="190">
        <f t="shared" si="53"/>
        <v>23</v>
      </c>
      <c r="J258" s="189">
        <f t="shared" si="53"/>
        <v>0</v>
      </c>
      <c r="K258" s="188">
        <f t="shared" si="53"/>
        <v>1</v>
      </c>
      <c r="L258" s="191">
        <f t="shared" si="53"/>
        <v>24</v>
      </c>
    </row>
    <row r="259" spans="1:12" ht="9.75" customHeight="1" x14ac:dyDescent="0.2">
      <c r="A259" s="107"/>
      <c r="B259" s="108"/>
      <c r="C259" s="108"/>
      <c r="D259" s="108"/>
      <c r="E259" s="109"/>
      <c r="F259" s="49"/>
      <c r="G259" s="41"/>
      <c r="H259" s="49"/>
      <c r="I259" s="245"/>
      <c r="J259" s="41"/>
      <c r="K259" s="49"/>
      <c r="L259" s="41"/>
    </row>
    <row r="260" spans="1:12" ht="12.95" customHeight="1" x14ac:dyDescent="0.2">
      <c r="A260" s="269"/>
      <c r="B260" s="270"/>
      <c r="C260" s="286" t="s">
        <v>99</v>
      </c>
      <c r="D260" s="286"/>
      <c r="E260" s="287"/>
      <c r="F260" s="49"/>
      <c r="G260" s="41"/>
      <c r="H260" s="49"/>
      <c r="I260" s="245"/>
      <c r="J260" s="41"/>
      <c r="K260" s="49"/>
      <c r="L260" s="41"/>
    </row>
    <row r="261" spans="1:12" ht="12.95" customHeight="1" x14ac:dyDescent="0.2">
      <c r="A261" s="269"/>
      <c r="B261" s="270"/>
      <c r="C261" s="270"/>
      <c r="D261" s="286" t="s">
        <v>3</v>
      </c>
      <c r="E261" s="287"/>
      <c r="F261" s="49">
        <v>299</v>
      </c>
      <c r="G261" s="41">
        <v>3</v>
      </c>
      <c r="H261" s="49">
        <v>36</v>
      </c>
      <c r="I261" s="245">
        <f>SUM(F261:H261)</f>
        <v>338</v>
      </c>
      <c r="J261" s="41">
        <v>0</v>
      </c>
      <c r="K261" s="49">
        <v>1</v>
      </c>
      <c r="L261" s="66">
        <f>SUM(I261:K261)</f>
        <v>339</v>
      </c>
    </row>
    <row r="262" spans="1:12" ht="12.95" customHeight="1" x14ac:dyDescent="0.2">
      <c r="A262" s="269"/>
      <c r="B262" s="270"/>
      <c r="C262" s="270"/>
      <c r="D262" s="286" t="s">
        <v>157</v>
      </c>
      <c r="E262" s="287"/>
      <c r="F262" s="49">
        <v>42</v>
      </c>
      <c r="G262" s="41">
        <v>2</v>
      </c>
      <c r="H262" s="49">
        <v>22</v>
      </c>
      <c r="I262" s="245">
        <f>SUM(F262:H262)</f>
        <v>66</v>
      </c>
      <c r="J262" s="41">
        <v>2</v>
      </c>
      <c r="K262" s="49">
        <v>6</v>
      </c>
      <c r="L262" s="66">
        <f>SUM(I262:K262)</f>
        <v>74</v>
      </c>
    </row>
    <row r="263" spans="1:12" ht="12.95" customHeight="1" x14ac:dyDescent="0.2">
      <c r="A263" s="200"/>
      <c r="B263" s="203"/>
      <c r="C263" s="204" t="s">
        <v>104</v>
      </c>
      <c r="D263" s="204"/>
      <c r="E263" s="205"/>
      <c r="F263" s="188">
        <f t="shared" ref="F263:L263" si="54">SUM(F261:F262)</f>
        <v>341</v>
      </c>
      <c r="G263" s="189">
        <f t="shared" si="54"/>
        <v>5</v>
      </c>
      <c r="H263" s="188">
        <f t="shared" si="54"/>
        <v>58</v>
      </c>
      <c r="I263" s="190">
        <f t="shared" si="54"/>
        <v>404</v>
      </c>
      <c r="J263" s="189">
        <f t="shared" si="54"/>
        <v>2</v>
      </c>
      <c r="K263" s="188">
        <f t="shared" si="54"/>
        <v>7</v>
      </c>
      <c r="L263" s="191">
        <f t="shared" si="54"/>
        <v>413</v>
      </c>
    </row>
    <row r="264" spans="1:12" ht="9.75" customHeight="1" x14ac:dyDescent="0.2">
      <c r="A264" s="107"/>
      <c r="B264" s="108"/>
      <c r="C264" s="108"/>
      <c r="D264" s="108"/>
      <c r="E264" s="109"/>
      <c r="F264" s="49"/>
      <c r="G264" s="41"/>
      <c r="H264" s="49"/>
      <c r="I264" s="245"/>
      <c r="J264" s="41"/>
      <c r="K264" s="49"/>
      <c r="L264" s="41"/>
    </row>
    <row r="265" spans="1:12" ht="12.95" customHeight="1" x14ac:dyDescent="0.2">
      <c r="A265" s="269"/>
      <c r="B265" s="270"/>
      <c r="C265" s="286" t="s">
        <v>100</v>
      </c>
      <c r="D265" s="286"/>
      <c r="E265" s="287"/>
      <c r="F265" s="49"/>
      <c r="G265" s="41"/>
      <c r="H265" s="49"/>
      <c r="I265" s="245"/>
      <c r="J265" s="41"/>
      <c r="K265" s="49"/>
      <c r="L265" s="41"/>
    </row>
    <row r="266" spans="1:12" ht="12.95" customHeight="1" x14ac:dyDescent="0.2">
      <c r="A266" s="269"/>
      <c r="B266" s="270"/>
      <c r="C266" s="270"/>
      <c r="D266" s="286" t="s">
        <v>3</v>
      </c>
      <c r="E266" s="287"/>
      <c r="F266" s="49">
        <v>6314</v>
      </c>
      <c r="G266" s="41">
        <v>128</v>
      </c>
      <c r="H266" s="49">
        <v>729</v>
      </c>
      <c r="I266" s="245">
        <f>SUM(F266:H266)</f>
        <v>7171</v>
      </c>
      <c r="J266" s="41">
        <v>1</v>
      </c>
      <c r="K266" s="49">
        <v>5</v>
      </c>
      <c r="L266" s="66">
        <f>SUM(I266:K266)</f>
        <v>7177</v>
      </c>
    </row>
    <row r="267" spans="1:12" ht="12.95" customHeight="1" x14ac:dyDescent="0.2">
      <c r="A267" s="269"/>
      <c r="B267" s="270"/>
      <c r="C267" s="270"/>
      <c r="D267" s="286" t="s">
        <v>157</v>
      </c>
      <c r="E267" s="287"/>
      <c r="F267" s="49">
        <v>1070</v>
      </c>
      <c r="G267" s="41">
        <v>18</v>
      </c>
      <c r="H267" s="49">
        <v>585</v>
      </c>
      <c r="I267" s="245">
        <f>SUM(F267:H267)</f>
        <v>1673</v>
      </c>
      <c r="J267" s="41">
        <v>178</v>
      </c>
      <c r="K267" s="49">
        <v>618</v>
      </c>
      <c r="L267" s="66">
        <f>SUM(I267:K267)</f>
        <v>2469</v>
      </c>
    </row>
    <row r="268" spans="1:12" ht="12.75" customHeight="1" x14ac:dyDescent="0.2">
      <c r="A268" s="200"/>
      <c r="B268" s="203"/>
      <c r="C268" s="204" t="s">
        <v>105</v>
      </c>
      <c r="D268" s="204"/>
      <c r="E268" s="205"/>
      <c r="F268" s="188">
        <f t="shared" ref="F268:L268" si="55">SUM(F266:F267)</f>
        <v>7384</v>
      </c>
      <c r="G268" s="189">
        <f t="shared" si="55"/>
        <v>146</v>
      </c>
      <c r="H268" s="188">
        <f t="shared" si="55"/>
        <v>1314</v>
      </c>
      <c r="I268" s="190">
        <f t="shared" si="55"/>
        <v>8844</v>
      </c>
      <c r="J268" s="189">
        <f t="shared" si="55"/>
        <v>179</v>
      </c>
      <c r="K268" s="188">
        <f t="shared" si="55"/>
        <v>623</v>
      </c>
      <c r="L268" s="191">
        <f t="shared" si="55"/>
        <v>9646</v>
      </c>
    </row>
    <row r="269" spans="1:12" ht="9.75" customHeight="1" x14ac:dyDescent="0.2">
      <c r="A269" s="269"/>
      <c r="B269" s="270"/>
      <c r="C269" s="270"/>
      <c r="D269" s="270"/>
      <c r="E269" s="271"/>
      <c r="F269" s="49"/>
      <c r="G269" s="41"/>
      <c r="H269" s="49"/>
      <c r="I269" s="245"/>
      <c r="J269" s="41"/>
      <c r="K269" s="49"/>
      <c r="L269" s="41"/>
    </row>
    <row r="270" spans="1:12" ht="12.95" customHeight="1" x14ac:dyDescent="0.2">
      <c r="A270" s="269"/>
      <c r="B270" s="270"/>
      <c r="C270" s="286" t="s">
        <v>124</v>
      </c>
      <c r="D270" s="286"/>
      <c r="E270" s="287"/>
      <c r="F270" s="50"/>
      <c r="G270" s="41"/>
      <c r="H270" s="49"/>
      <c r="I270" s="245"/>
      <c r="J270" s="41"/>
      <c r="K270" s="49"/>
      <c r="L270" s="41"/>
    </row>
    <row r="271" spans="1:12" ht="12.95" customHeight="1" x14ac:dyDescent="0.2">
      <c r="A271" s="269"/>
      <c r="B271" s="270"/>
      <c r="C271" s="270"/>
      <c r="D271" s="286" t="s">
        <v>3</v>
      </c>
      <c r="E271" s="287"/>
      <c r="F271" s="50">
        <v>386</v>
      </c>
      <c r="G271" s="41">
        <v>0</v>
      </c>
      <c r="H271" s="49">
        <v>3</v>
      </c>
      <c r="I271" s="245">
        <f>SUM(F271:H271)</f>
        <v>389</v>
      </c>
      <c r="J271" s="41">
        <v>0</v>
      </c>
      <c r="K271" s="49">
        <v>9</v>
      </c>
      <c r="L271" s="66">
        <f>SUM(I271:K271)</f>
        <v>398</v>
      </c>
    </row>
    <row r="272" spans="1:12" ht="12.95" customHeight="1" x14ac:dyDescent="0.2">
      <c r="A272" s="269"/>
      <c r="B272" s="270"/>
      <c r="C272" s="270"/>
      <c r="D272" s="286" t="s">
        <v>157</v>
      </c>
      <c r="E272" s="287"/>
      <c r="F272" s="50">
        <v>405</v>
      </c>
      <c r="G272" s="41">
        <v>0</v>
      </c>
      <c r="H272" s="49">
        <v>6</v>
      </c>
      <c r="I272" s="245">
        <f>SUM(F272:H272)</f>
        <v>411</v>
      </c>
      <c r="J272" s="41">
        <v>0</v>
      </c>
      <c r="K272" s="49">
        <v>0</v>
      </c>
      <c r="L272" s="66">
        <f>SUM(I272:K272)</f>
        <v>411</v>
      </c>
    </row>
    <row r="273" spans="1:12" s="96" customFormat="1" ht="12.95" customHeight="1" x14ac:dyDescent="0.2">
      <c r="A273" s="200"/>
      <c r="B273" s="203"/>
      <c r="C273" s="204" t="s">
        <v>125</v>
      </c>
      <c r="D273" s="204"/>
      <c r="E273" s="205"/>
      <c r="F273" s="188">
        <f t="shared" ref="F273:L273" si="56">SUM(F271:F272)</f>
        <v>791</v>
      </c>
      <c r="G273" s="189">
        <f t="shared" si="56"/>
        <v>0</v>
      </c>
      <c r="H273" s="188">
        <f t="shared" si="56"/>
        <v>9</v>
      </c>
      <c r="I273" s="190">
        <f t="shared" si="56"/>
        <v>800</v>
      </c>
      <c r="J273" s="189">
        <f t="shared" si="56"/>
        <v>0</v>
      </c>
      <c r="K273" s="188">
        <f t="shared" si="56"/>
        <v>9</v>
      </c>
      <c r="L273" s="191">
        <f t="shared" si="56"/>
        <v>809</v>
      </c>
    </row>
    <row r="274" spans="1:12" ht="9.75" customHeight="1" x14ac:dyDescent="0.2">
      <c r="A274" s="269"/>
      <c r="B274" s="270"/>
      <c r="C274" s="270"/>
      <c r="D274" s="270"/>
      <c r="E274" s="271"/>
      <c r="F274" s="49"/>
      <c r="G274" s="41"/>
      <c r="H274" s="49"/>
      <c r="I274" s="245"/>
      <c r="J274" s="41"/>
      <c r="K274" s="49"/>
      <c r="L274" s="41"/>
    </row>
    <row r="275" spans="1:12" ht="12.95" customHeight="1" x14ac:dyDescent="0.2">
      <c r="A275" s="269"/>
      <c r="B275" s="270"/>
      <c r="C275" s="286" t="s">
        <v>136</v>
      </c>
      <c r="D275" s="286"/>
      <c r="E275" s="287"/>
      <c r="F275" s="49"/>
      <c r="G275" s="41"/>
      <c r="H275" s="49"/>
      <c r="I275" s="245"/>
      <c r="J275" s="41"/>
      <c r="K275" s="49"/>
      <c r="L275" s="41"/>
    </row>
    <row r="276" spans="1:12" ht="12.95" customHeight="1" x14ac:dyDescent="0.2">
      <c r="A276" s="269"/>
      <c r="B276" s="270"/>
      <c r="C276" s="270"/>
      <c r="D276" s="286" t="s">
        <v>3</v>
      </c>
      <c r="E276" s="287"/>
      <c r="F276" s="49">
        <v>649</v>
      </c>
      <c r="G276" s="41">
        <v>41</v>
      </c>
      <c r="H276" s="49">
        <v>155</v>
      </c>
      <c r="I276" s="245">
        <f>SUM(F276:H276)</f>
        <v>845</v>
      </c>
      <c r="J276" s="41">
        <v>0</v>
      </c>
      <c r="K276" s="49">
        <v>1</v>
      </c>
      <c r="L276" s="66">
        <f>SUM(I276:K276)</f>
        <v>846</v>
      </c>
    </row>
    <row r="277" spans="1:12" ht="12.95" customHeight="1" x14ac:dyDescent="0.2">
      <c r="A277" s="269"/>
      <c r="B277" s="270"/>
      <c r="C277" s="270"/>
      <c r="D277" s="286" t="s">
        <v>157</v>
      </c>
      <c r="E277" s="287"/>
      <c r="F277" s="49">
        <v>189</v>
      </c>
      <c r="G277" s="41">
        <v>2</v>
      </c>
      <c r="H277" s="49">
        <v>101</v>
      </c>
      <c r="I277" s="245">
        <f>SUM(F277:H277)</f>
        <v>292</v>
      </c>
      <c r="J277" s="41">
        <v>44</v>
      </c>
      <c r="K277" s="49">
        <v>40</v>
      </c>
      <c r="L277" s="66">
        <f>SUM(I277:K277)</f>
        <v>376</v>
      </c>
    </row>
    <row r="278" spans="1:12" s="96" customFormat="1" ht="12.95" customHeight="1" x14ac:dyDescent="0.2">
      <c r="A278" s="200"/>
      <c r="B278" s="203"/>
      <c r="C278" s="204" t="s">
        <v>137</v>
      </c>
      <c r="D278" s="204"/>
      <c r="E278" s="205"/>
      <c r="F278" s="188">
        <f t="shared" ref="F278:L278" si="57">SUM(F276:F277)</f>
        <v>838</v>
      </c>
      <c r="G278" s="189">
        <f t="shared" si="57"/>
        <v>43</v>
      </c>
      <c r="H278" s="188">
        <f t="shared" si="57"/>
        <v>256</v>
      </c>
      <c r="I278" s="190">
        <f t="shared" si="57"/>
        <v>1137</v>
      </c>
      <c r="J278" s="189">
        <f t="shared" si="57"/>
        <v>44</v>
      </c>
      <c r="K278" s="188">
        <f t="shared" si="57"/>
        <v>41</v>
      </c>
      <c r="L278" s="191">
        <f t="shared" si="57"/>
        <v>1222</v>
      </c>
    </row>
    <row r="279" spans="1:12" ht="9" customHeight="1" x14ac:dyDescent="0.2">
      <c r="A279" s="269"/>
      <c r="B279" s="270"/>
      <c r="C279" s="270"/>
      <c r="D279" s="270"/>
      <c r="E279" s="271"/>
      <c r="F279" s="49"/>
      <c r="G279" s="41"/>
      <c r="H279" s="49"/>
      <c r="I279" s="245"/>
      <c r="J279" s="41"/>
      <c r="K279" s="49"/>
      <c r="L279" s="41"/>
    </row>
    <row r="280" spans="1:12" s="266" customFormat="1" ht="12.95" customHeight="1" x14ac:dyDescent="0.2">
      <c r="A280" s="272" t="s">
        <v>0</v>
      </c>
      <c r="B280" s="273"/>
      <c r="C280" s="273"/>
      <c r="D280" s="273"/>
      <c r="E280" s="274"/>
      <c r="F280" s="183">
        <f t="shared" ref="F280:L280" si="58">SUM(F253+F235+F240+F245+F258+F268+F263+F273+F278)</f>
        <v>10344</v>
      </c>
      <c r="G280" s="184">
        <f t="shared" si="58"/>
        <v>215</v>
      </c>
      <c r="H280" s="185">
        <f t="shared" si="58"/>
        <v>1799</v>
      </c>
      <c r="I280" s="186">
        <f t="shared" si="58"/>
        <v>12358</v>
      </c>
      <c r="J280" s="184">
        <f t="shared" si="58"/>
        <v>230</v>
      </c>
      <c r="K280" s="185">
        <f t="shared" si="58"/>
        <v>710</v>
      </c>
      <c r="L280" s="184">
        <f t="shared" si="58"/>
        <v>13298</v>
      </c>
    </row>
    <row r="281" spans="1:12" ht="12.75" hidden="1" customHeight="1" x14ac:dyDescent="0.2">
      <c r="A281" s="336"/>
      <c r="B281" s="337"/>
      <c r="C281" s="337"/>
      <c r="D281" s="337"/>
      <c r="E281" s="338"/>
      <c r="F281" s="49"/>
      <c r="G281" s="41"/>
      <c r="H281" s="49"/>
      <c r="I281" s="68"/>
      <c r="J281" s="41"/>
      <c r="K281" s="49"/>
      <c r="L281" s="41"/>
    </row>
    <row r="282" spans="1:12" ht="12.75" customHeight="1" x14ac:dyDescent="0.2">
      <c r="A282" s="138"/>
      <c r="B282" s="139"/>
      <c r="C282" s="139"/>
      <c r="D282" s="139"/>
      <c r="E282" s="140"/>
      <c r="F282" s="49"/>
      <c r="G282" s="41"/>
      <c r="H282" s="49"/>
      <c r="I282" s="245"/>
      <c r="J282" s="41"/>
      <c r="K282" s="49"/>
      <c r="L282" s="41"/>
    </row>
    <row r="283" spans="1:12" ht="12.95" customHeight="1" x14ac:dyDescent="0.2">
      <c r="A283" s="275" t="s">
        <v>69</v>
      </c>
      <c r="B283" s="276"/>
      <c r="C283" s="276"/>
      <c r="D283" s="276"/>
      <c r="E283" s="277"/>
      <c r="F283" s="49"/>
      <c r="G283" s="41"/>
      <c r="H283" s="49"/>
      <c r="I283" s="245"/>
      <c r="J283" s="41"/>
      <c r="K283" s="49"/>
      <c r="L283" s="41"/>
    </row>
    <row r="284" spans="1:12" ht="9" customHeight="1" x14ac:dyDescent="0.2">
      <c r="A284" s="91"/>
      <c r="B284" s="74"/>
      <c r="C284" s="74"/>
      <c r="D284" s="74"/>
      <c r="E284" s="75"/>
      <c r="F284" s="49"/>
      <c r="G284" s="41"/>
      <c r="H284" s="49"/>
      <c r="I284" s="245"/>
      <c r="J284" s="41"/>
      <c r="K284" s="49"/>
      <c r="L284" s="41"/>
    </row>
    <row r="285" spans="1:12" ht="12.95" customHeight="1" x14ac:dyDescent="0.2">
      <c r="A285" s="36"/>
      <c r="B285" s="276" t="s">
        <v>21</v>
      </c>
      <c r="C285" s="276"/>
      <c r="D285" s="276"/>
      <c r="E285" s="277"/>
      <c r="F285" s="49"/>
      <c r="G285" s="41"/>
      <c r="H285" s="49"/>
      <c r="I285" s="245"/>
      <c r="J285" s="41"/>
      <c r="K285" s="49"/>
      <c r="L285" s="41"/>
    </row>
    <row r="286" spans="1:12" ht="12.95" customHeight="1" x14ac:dyDescent="0.2">
      <c r="A286" s="33"/>
      <c r="B286" s="34"/>
      <c r="C286" s="286" t="s">
        <v>3</v>
      </c>
      <c r="D286" s="286"/>
      <c r="E286" s="287"/>
      <c r="F286" s="49"/>
      <c r="G286" s="41"/>
      <c r="H286" s="49"/>
      <c r="I286" s="245"/>
      <c r="J286" s="41"/>
      <c r="K286" s="49"/>
      <c r="L286" s="41"/>
    </row>
    <row r="287" spans="1:12" ht="12.95" customHeight="1" x14ac:dyDescent="0.2">
      <c r="A287" s="33"/>
      <c r="B287" s="34"/>
      <c r="C287" s="34"/>
      <c r="D287" s="286" t="s">
        <v>81</v>
      </c>
      <c r="E287" s="287"/>
      <c r="F287" s="49">
        <v>4788</v>
      </c>
      <c r="G287" s="41">
        <v>85</v>
      </c>
      <c r="H287" s="49">
        <v>201</v>
      </c>
      <c r="I287" s="245">
        <f>SUM(F287:H287)</f>
        <v>5074</v>
      </c>
      <c r="J287" s="41">
        <v>0</v>
      </c>
      <c r="K287" s="49">
        <v>0</v>
      </c>
      <c r="L287" s="66">
        <f>SUM(I287:K287)</f>
        <v>5074</v>
      </c>
    </row>
    <row r="288" spans="1:12" ht="12.95" customHeight="1" x14ac:dyDescent="0.2">
      <c r="A288" s="33"/>
      <c r="B288" s="34"/>
      <c r="C288" s="34"/>
      <c r="D288" s="286" t="s">
        <v>82</v>
      </c>
      <c r="E288" s="287"/>
      <c r="F288" s="49">
        <v>3016</v>
      </c>
      <c r="G288" s="41">
        <v>0</v>
      </c>
      <c r="H288" s="49">
        <v>44</v>
      </c>
      <c r="I288" s="245">
        <f>SUM(F288:H288)</f>
        <v>3060</v>
      </c>
      <c r="J288" s="41">
        <v>0</v>
      </c>
      <c r="K288" s="49">
        <v>8</v>
      </c>
      <c r="L288" s="66">
        <f>SUM(I288:K288)</f>
        <v>3068</v>
      </c>
    </row>
    <row r="289" spans="1:12" ht="12.95" hidden="1" customHeight="1" x14ac:dyDescent="0.2">
      <c r="A289" s="33"/>
      <c r="B289" s="34"/>
      <c r="C289" s="34"/>
      <c r="D289" s="74" t="s">
        <v>85</v>
      </c>
      <c r="E289" s="75"/>
      <c r="F289" s="49">
        <v>0</v>
      </c>
      <c r="G289" s="41">
        <v>0</v>
      </c>
      <c r="H289" s="49">
        <v>0</v>
      </c>
      <c r="I289" s="68">
        <f>SUM(F289:H289)</f>
        <v>0</v>
      </c>
      <c r="J289" s="41">
        <v>0</v>
      </c>
      <c r="K289" s="49">
        <v>0</v>
      </c>
      <c r="L289" s="66">
        <f>SUM(I289:K289)</f>
        <v>0</v>
      </c>
    </row>
    <row r="290" spans="1:12" ht="12.4" customHeight="1" x14ac:dyDescent="0.2">
      <c r="A290" s="200"/>
      <c r="B290" s="203"/>
      <c r="C290" s="282" t="s">
        <v>27</v>
      </c>
      <c r="D290" s="282"/>
      <c r="E290" s="283"/>
      <c r="F290" s="188">
        <f t="shared" ref="F290:L290" si="59">SUM(F287:F289)</f>
        <v>7804</v>
      </c>
      <c r="G290" s="189">
        <f t="shared" si="59"/>
        <v>85</v>
      </c>
      <c r="H290" s="188">
        <f t="shared" si="59"/>
        <v>245</v>
      </c>
      <c r="I290" s="190">
        <f t="shared" si="59"/>
        <v>8134</v>
      </c>
      <c r="J290" s="189">
        <f t="shared" si="59"/>
        <v>0</v>
      </c>
      <c r="K290" s="188">
        <f t="shared" si="59"/>
        <v>8</v>
      </c>
      <c r="L290" s="191">
        <f t="shared" si="59"/>
        <v>8142</v>
      </c>
    </row>
    <row r="291" spans="1:12" ht="9" customHeight="1" x14ac:dyDescent="0.2">
      <c r="A291" s="269"/>
      <c r="B291" s="270"/>
      <c r="C291" s="270"/>
      <c r="D291" s="270"/>
      <c r="E291" s="271"/>
      <c r="F291" s="49"/>
      <c r="G291" s="41"/>
      <c r="H291" s="49"/>
      <c r="I291" s="245"/>
      <c r="J291" s="41"/>
      <c r="K291" s="49"/>
      <c r="L291" s="41"/>
    </row>
    <row r="292" spans="1:12" ht="12.95" customHeight="1" x14ac:dyDescent="0.2">
      <c r="A292" s="33"/>
      <c r="B292" s="34"/>
      <c r="C292" s="286" t="s">
        <v>157</v>
      </c>
      <c r="D292" s="286"/>
      <c r="E292" s="287"/>
      <c r="F292" s="49"/>
      <c r="G292" s="41"/>
      <c r="H292" s="49"/>
      <c r="I292" s="245"/>
      <c r="J292" s="41"/>
      <c r="K292" s="49"/>
      <c r="L292" s="41"/>
    </row>
    <row r="293" spans="1:12" ht="12.95" customHeight="1" x14ac:dyDescent="0.2">
      <c r="A293" s="33"/>
      <c r="B293" s="34"/>
      <c r="C293" s="34"/>
      <c r="D293" s="286" t="s">
        <v>81</v>
      </c>
      <c r="E293" s="287"/>
      <c r="F293" s="49">
        <v>1199</v>
      </c>
      <c r="G293" s="41">
        <v>19</v>
      </c>
      <c r="H293" s="49">
        <v>103</v>
      </c>
      <c r="I293" s="245">
        <f>SUM(F293:H293)</f>
        <v>1321</v>
      </c>
      <c r="J293" s="41">
        <v>2</v>
      </c>
      <c r="K293" s="49">
        <v>0</v>
      </c>
      <c r="L293" s="66">
        <f>SUM(I293:K293)</f>
        <v>1323</v>
      </c>
    </row>
    <row r="294" spans="1:12" ht="12.95" customHeight="1" x14ac:dyDescent="0.2">
      <c r="A294" s="33"/>
      <c r="B294" s="34"/>
      <c r="C294" s="34"/>
      <c r="D294" s="286" t="s">
        <v>82</v>
      </c>
      <c r="E294" s="287"/>
      <c r="F294" s="49">
        <v>255</v>
      </c>
      <c r="G294" s="41">
        <v>0</v>
      </c>
      <c r="H294" s="49">
        <v>13</v>
      </c>
      <c r="I294" s="245">
        <f>SUM(F294:H294)</f>
        <v>268</v>
      </c>
      <c r="J294" s="41">
        <v>0</v>
      </c>
      <c r="K294" s="49">
        <v>0</v>
      </c>
      <c r="L294" s="66">
        <f>SUM(I294:K294)</f>
        <v>268</v>
      </c>
    </row>
    <row r="295" spans="1:12" ht="12.95" customHeight="1" x14ac:dyDescent="0.2">
      <c r="A295" s="200"/>
      <c r="B295" s="203"/>
      <c r="C295" s="282" t="s">
        <v>197</v>
      </c>
      <c r="D295" s="282"/>
      <c r="E295" s="283"/>
      <c r="F295" s="188">
        <f t="shared" ref="F295:L295" si="60">SUM(F293:F294)</f>
        <v>1454</v>
      </c>
      <c r="G295" s="189">
        <f t="shared" si="60"/>
        <v>19</v>
      </c>
      <c r="H295" s="188">
        <f t="shared" si="60"/>
        <v>116</v>
      </c>
      <c r="I295" s="190">
        <f t="shared" si="60"/>
        <v>1589</v>
      </c>
      <c r="J295" s="189">
        <f t="shared" si="60"/>
        <v>2</v>
      </c>
      <c r="K295" s="188">
        <f t="shared" si="60"/>
        <v>0</v>
      </c>
      <c r="L295" s="191">
        <f t="shared" si="60"/>
        <v>1591</v>
      </c>
    </row>
    <row r="296" spans="1:12" ht="12.95" customHeight="1" x14ac:dyDescent="0.2">
      <c r="A296" s="269"/>
      <c r="B296" s="270"/>
      <c r="C296" s="270"/>
      <c r="D296" s="270"/>
      <c r="E296" s="271"/>
      <c r="F296" s="14"/>
      <c r="G296" s="73"/>
      <c r="H296" s="14"/>
      <c r="I296" s="253"/>
      <c r="J296" s="73"/>
      <c r="K296" s="14"/>
      <c r="L296" s="73"/>
    </row>
    <row r="297" spans="1:12" ht="12.95" customHeight="1" x14ac:dyDescent="0.2">
      <c r="A297" s="211"/>
      <c r="B297" s="332" t="s">
        <v>25</v>
      </c>
      <c r="C297" s="332"/>
      <c r="D297" s="332"/>
      <c r="E297" s="333"/>
      <c r="F297" s="195">
        <f>SUM(F295,F290)</f>
        <v>9258</v>
      </c>
      <c r="G297" s="196">
        <f t="shared" ref="G297:L297" si="61">SUM(G295,G290)</f>
        <v>104</v>
      </c>
      <c r="H297" s="197">
        <f t="shared" si="61"/>
        <v>361</v>
      </c>
      <c r="I297" s="198">
        <f t="shared" si="61"/>
        <v>9723</v>
      </c>
      <c r="J297" s="196">
        <f t="shared" si="61"/>
        <v>2</v>
      </c>
      <c r="K297" s="197">
        <f t="shared" si="61"/>
        <v>8</v>
      </c>
      <c r="L297" s="199">
        <f t="shared" si="61"/>
        <v>9733</v>
      </c>
    </row>
    <row r="298" spans="1:12" ht="12.95" customHeight="1" x14ac:dyDescent="0.2">
      <c r="A298" s="269"/>
      <c r="B298" s="270"/>
      <c r="C298" s="270"/>
      <c r="D298" s="270"/>
      <c r="E298" s="271"/>
      <c r="F298" s="49"/>
      <c r="G298" s="41"/>
      <c r="H298" s="49"/>
      <c r="I298" s="245"/>
      <c r="J298" s="41"/>
      <c r="K298" s="49"/>
      <c r="L298" s="41"/>
    </row>
    <row r="299" spans="1:12" ht="12.95" hidden="1" customHeight="1" x14ac:dyDescent="0.2">
      <c r="A299" s="130"/>
      <c r="B299" s="131"/>
      <c r="C299" s="131"/>
      <c r="D299" s="131"/>
      <c r="E299" s="132"/>
      <c r="F299" s="49"/>
      <c r="G299" s="41"/>
      <c r="H299" s="49"/>
      <c r="I299" s="245"/>
      <c r="J299" s="41"/>
      <c r="K299" s="49"/>
      <c r="L299" s="41"/>
    </row>
    <row r="300" spans="1:12" ht="12.95" customHeight="1" x14ac:dyDescent="0.2">
      <c r="A300" s="36"/>
      <c r="B300" s="276" t="s">
        <v>22</v>
      </c>
      <c r="C300" s="276"/>
      <c r="D300" s="276"/>
      <c r="E300" s="277"/>
      <c r="F300" s="49"/>
      <c r="G300" s="41"/>
      <c r="H300" s="49"/>
      <c r="I300" s="245"/>
      <c r="J300" s="41"/>
      <c r="K300" s="49"/>
      <c r="L300" s="41"/>
    </row>
    <row r="301" spans="1:12" ht="12.95" customHeight="1" x14ac:dyDescent="0.2">
      <c r="A301" s="33"/>
      <c r="B301" s="34"/>
      <c r="C301" s="286" t="s">
        <v>3</v>
      </c>
      <c r="D301" s="286"/>
      <c r="E301" s="287"/>
      <c r="F301" s="49"/>
      <c r="G301" s="41"/>
      <c r="H301" s="49"/>
      <c r="I301" s="245"/>
      <c r="J301" s="41"/>
      <c r="K301" s="49"/>
      <c r="L301" s="41"/>
    </row>
    <row r="302" spans="1:12" ht="12.95" customHeight="1" x14ac:dyDescent="0.2">
      <c r="A302" s="33"/>
      <c r="B302" s="34"/>
      <c r="C302" s="34"/>
      <c r="D302" s="286" t="s">
        <v>81</v>
      </c>
      <c r="E302" s="287"/>
      <c r="F302" s="49">
        <v>560</v>
      </c>
      <c r="G302" s="41">
        <v>102</v>
      </c>
      <c r="H302" s="49">
        <v>621</v>
      </c>
      <c r="I302" s="245">
        <f>SUM(F302:H302)</f>
        <v>1283</v>
      </c>
      <c r="J302" s="41">
        <v>1</v>
      </c>
      <c r="K302" s="49">
        <v>7</v>
      </c>
      <c r="L302" s="66">
        <f>SUM(I302:K302)</f>
        <v>1291</v>
      </c>
    </row>
    <row r="303" spans="1:12" ht="12.95" customHeight="1" x14ac:dyDescent="0.2">
      <c r="A303" s="33"/>
      <c r="B303" s="34"/>
      <c r="C303" s="34"/>
      <c r="D303" s="286" t="s">
        <v>82</v>
      </c>
      <c r="E303" s="287"/>
      <c r="F303" s="49">
        <v>156</v>
      </c>
      <c r="G303" s="41">
        <v>3</v>
      </c>
      <c r="H303" s="49">
        <v>183</v>
      </c>
      <c r="I303" s="245">
        <f>SUM(F303:H303)</f>
        <v>342</v>
      </c>
      <c r="J303" s="41">
        <v>0</v>
      </c>
      <c r="K303" s="49">
        <v>1</v>
      </c>
      <c r="L303" s="66">
        <f>SUM(I303:K303)</f>
        <v>343</v>
      </c>
    </row>
    <row r="304" spans="1:12" ht="12.95" hidden="1" customHeight="1" x14ac:dyDescent="0.2">
      <c r="A304" s="33"/>
      <c r="B304" s="34"/>
      <c r="C304" s="34"/>
      <c r="D304" s="74" t="s">
        <v>85</v>
      </c>
      <c r="E304" s="75"/>
      <c r="F304" s="49">
        <v>0</v>
      </c>
      <c r="G304" s="41">
        <v>0</v>
      </c>
      <c r="H304" s="49">
        <v>0</v>
      </c>
      <c r="I304" s="68">
        <f>SUM(F304:H304)</f>
        <v>0</v>
      </c>
      <c r="J304" s="41">
        <v>0</v>
      </c>
      <c r="K304" s="49">
        <v>0</v>
      </c>
      <c r="L304" s="66">
        <f>SUM(I304:K304)</f>
        <v>0</v>
      </c>
    </row>
    <row r="305" spans="1:12" ht="12.95" customHeight="1" x14ac:dyDescent="0.2">
      <c r="A305" s="200"/>
      <c r="B305" s="203"/>
      <c r="C305" s="282" t="s">
        <v>32</v>
      </c>
      <c r="D305" s="282"/>
      <c r="E305" s="283"/>
      <c r="F305" s="188">
        <f t="shared" ref="F305:L305" si="62">SUM(F302:F304)</f>
        <v>716</v>
      </c>
      <c r="G305" s="189">
        <f t="shared" si="62"/>
        <v>105</v>
      </c>
      <c r="H305" s="188">
        <f t="shared" si="62"/>
        <v>804</v>
      </c>
      <c r="I305" s="190">
        <f t="shared" si="62"/>
        <v>1625</v>
      </c>
      <c r="J305" s="189">
        <f t="shared" si="62"/>
        <v>1</v>
      </c>
      <c r="K305" s="188">
        <f t="shared" si="62"/>
        <v>8</v>
      </c>
      <c r="L305" s="191">
        <f t="shared" si="62"/>
        <v>1634</v>
      </c>
    </row>
    <row r="306" spans="1:12" ht="12.95" customHeight="1" x14ac:dyDescent="0.2">
      <c r="A306" s="269"/>
      <c r="B306" s="270"/>
      <c r="C306" s="270"/>
      <c r="D306" s="270"/>
      <c r="E306" s="271"/>
      <c r="F306" s="49"/>
      <c r="G306" s="41"/>
      <c r="H306" s="49"/>
      <c r="I306" s="245"/>
      <c r="J306" s="41"/>
      <c r="K306" s="49"/>
      <c r="L306" s="41"/>
    </row>
    <row r="307" spans="1:12" ht="12.95" customHeight="1" x14ac:dyDescent="0.2">
      <c r="A307" s="33"/>
      <c r="B307" s="34"/>
      <c r="C307" s="286" t="s">
        <v>157</v>
      </c>
      <c r="D307" s="286"/>
      <c r="E307" s="287"/>
      <c r="F307" s="49"/>
      <c r="G307" s="41"/>
      <c r="H307" s="49"/>
      <c r="I307" s="245"/>
      <c r="J307" s="41"/>
      <c r="K307" s="49"/>
      <c r="L307" s="41"/>
    </row>
    <row r="308" spans="1:12" ht="12.95" customHeight="1" x14ac:dyDescent="0.2">
      <c r="A308" s="33"/>
      <c r="B308" s="34"/>
      <c r="C308" s="34"/>
      <c r="D308" s="286" t="s">
        <v>81</v>
      </c>
      <c r="E308" s="287"/>
      <c r="F308" s="49">
        <v>256</v>
      </c>
      <c r="G308" s="41">
        <v>6</v>
      </c>
      <c r="H308" s="49">
        <v>527</v>
      </c>
      <c r="I308" s="245">
        <f>SUM(F308:H308)</f>
        <v>789</v>
      </c>
      <c r="J308" s="41">
        <v>226</v>
      </c>
      <c r="K308" s="49">
        <v>638</v>
      </c>
      <c r="L308" s="66">
        <f>SUM(I308:K308)</f>
        <v>1653</v>
      </c>
    </row>
    <row r="309" spans="1:12" ht="12.95" customHeight="1" x14ac:dyDescent="0.2">
      <c r="A309" s="33"/>
      <c r="B309" s="34"/>
      <c r="C309" s="34"/>
      <c r="D309" s="286" t="s">
        <v>82</v>
      </c>
      <c r="E309" s="287"/>
      <c r="F309" s="49">
        <v>114</v>
      </c>
      <c r="G309" s="41">
        <v>0</v>
      </c>
      <c r="H309" s="49">
        <v>107</v>
      </c>
      <c r="I309" s="245">
        <f>SUM(F309:H309)</f>
        <v>221</v>
      </c>
      <c r="J309" s="41">
        <v>1</v>
      </c>
      <c r="K309" s="49">
        <v>56</v>
      </c>
      <c r="L309" s="66">
        <f>SUM(I309:K309)</f>
        <v>278</v>
      </c>
    </row>
    <row r="310" spans="1:12" ht="12.95" customHeight="1" x14ac:dyDescent="0.2">
      <c r="A310" s="200"/>
      <c r="B310" s="203"/>
      <c r="C310" s="282" t="s">
        <v>198</v>
      </c>
      <c r="D310" s="282"/>
      <c r="E310" s="283"/>
      <c r="F310" s="188">
        <f t="shared" ref="F310:L310" si="63">SUM(F308:F309)</f>
        <v>370</v>
      </c>
      <c r="G310" s="189">
        <f t="shared" si="63"/>
        <v>6</v>
      </c>
      <c r="H310" s="188">
        <f t="shared" si="63"/>
        <v>634</v>
      </c>
      <c r="I310" s="190">
        <f t="shared" si="63"/>
        <v>1010</v>
      </c>
      <c r="J310" s="189">
        <f t="shared" si="63"/>
        <v>227</v>
      </c>
      <c r="K310" s="188">
        <f t="shared" si="63"/>
        <v>694</v>
      </c>
      <c r="L310" s="191">
        <f t="shared" si="63"/>
        <v>1931</v>
      </c>
    </row>
    <row r="311" spans="1:12" ht="12.95" customHeight="1" x14ac:dyDescent="0.2">
      <c r="A311" s="269"/>
      <c r="B311" s="270"/>
      <c r="C311" s="270"/>
      <c r="D311" s="270"/>
      <c r="E311" s="271"/>
      <c r="F311" s="14"/>
      <c r="G311" s="73"/>
      <c r="H311" s="14"/>
      <c r="I311" s="253"/>
      <c r="J311" s="73"/>
      <c r="K311" s="14"/>
      <c r="L311" s="73"/>
    </row>
    <row r="312" spans="1:12" ht="12.95" customHeight="1" x14ac:dyDescent="0.2">
      <c r="A312" s="200"/>
      <c r="B312" s="284" t="s">
        <v>26</v>
      </c>
      <c r="C312" s="284"/>
      <c r="D312" s="284"/>
      <c r="E312" s="285"/>
      <c r="F312" s="206">
        <f>SUM(F310,F305)</f>
        <v>1086</v>
      </c>
      <c r="G312" s="207">
        <f t="shared" ref="G312:L312" si="64">SUM(G310,G305)</f>
        <v>111</v>
      </c>
      <c r="H312" s="208">
        <f t="shared" si="64"/>
        <v>1438</v>
      </c>
      <c r="I312" s="209">
        <f t="shared" si="64"/>
        <v>2635</v>
      </c>
      <c r="J312" s="207">
        <f t="shared" si="64"/>
        <v>228</v>
      </c>
      <c r="K312" s="208">
        <f t="shared" si="64"/>
        <v>702</v>
      </c>
      <c r="L312" s="210">
        <f t="shared" si="64"/>
        <v>3565</v>
      </c>
    </row>
    <row r="313" spans="1:12" ht="12.95" customHeight="1" x14ac:dyDescent="0.2">
      <c r="A313" s="269"/>
      <c r="B313" s="270"/>
      <c r="C313" s="270"/>
      <c r="D313" s="270"/>
      <c r="E313" s="271"/>
      <c r="F313" s="49"/>
      <c r="G313" s="41"/>
      <c r="H313" s="49"/>
      <c r="I313" s="245"/>
      <c r="J313" s="41"/>
      <c r="K313" s="49"/>
      <c r="L313" s="41"/>
    </row>
    <row r="314" spans="1:12" ht="12.95" customHeight="1" x14ac:dyDescent="0.2">
      <c r="A314" s="272" t="s">
        <v>4</v>
      </c>
      <c r="B314" s="273"/>
      <c r="C314" s="273"/>
      <c r="D314" s="273"/>
      <c r="E314" s="274"/>
      <c r="F314" s="183">
        <f t="shared" ref="F314:L314" si="65">F312+F297</f>
        <v>10344</v>
      </c>
      <c r="G314" s="184">
        <f t="shared" si="65"/>
        <v>215</v>
      </c>
      <c r="H314" s="185">
        <f t="shared" si="65"/>
        <v>1799</v>
      </c>
      <c r="I314" s="186">
        <f t="shared" si="65"/>
        <v>12358</v>
      </c>
      <c r="J314" s="184">
        <f t="shared" si="65"/>
        <v>230</v>
      </c>
      <c r="K314" s="185">
        <f t="shared" si="65"/>
        <v>710</v>
      </c>
      <c r="L314" s="184">
        <f t="shared" si="65"/>
        <v>13298</v>
      </c>
    </row>
    <row r="315" spans="1:12" ht="12.95" customHeight="1" x14ac:dyDescent="0.2">
      <c r="A315" s="311"/>
      <c r="B315" s="312"/>
      <c r="C315" s="312"/>
      <c r="D315" s="312"/>
      <c r="E315" s="339"/>
      <c r="F315" s="49"/>
      <c r="G315" s="41"/>
      <c r="H315" s="49"/>
      <c r="I315" s="245"/>
      <c r="J315" s="41"/>
      <c r="K315" s="49"/>
      <c r="L315" s="41"/>
    </row>
    <row r="316" spans="1:12" ht="12.95" hidden="1" customHeight="1" x14ac:dyDescent="0.2">
      <c r="A316" s="130"/>
      <c r="B316" s="131"/>
      <c r="C316" s="131"/>
      <c r="D316" s="131"/>
      <c r="E316" s="132"/>
      <c r="F316" s="49"/>
      <c r="G316" s="41"/>
      <c r="H316" s="49"/>
      <c r="I316" s="245"/>
      <c r="J316" s="41"/>
      <c r="K316" s="49"/>
      <c r="L316" s="41"/>
    </row>
    <row r="317" spans="1:12" ht="12.95" customHeight="1" x14ac:dyDescent="0.2">
      <c r="A317" s="275" t="s">
        <v>114</v>
      </c>
      <c r="B317" s="276"/>
      <c r="C317" s="276"/>
      <c r="D317" s="276"/>
      <c r="E317" s="277"/>
      <c r="F317" s="49"/>
      <c r="G317" s="41"/>
      <c r="H317" s="49"/>
      <c r="I317" s="245"/>
      <c r="J317" s="41"/>
      <c r="K317" s="49"/>
      <c r="L317" s="41"/>
    </row>
    <row r="318" spans="1:12" ht="12.2" customHeight="1" x14ac:dyDescent="0.2">
      <c r="A318" s="269"/>
      <c r="B318" s="270"/>
      <c r="C318" s="270"/>
      <c r="D318" s="270"/>
      <c r="E318" s="271"/>
      <c r="F318" s="49"/>
      <c r="G318" s="41"/>
      <c r="H318" s="49"/>
      <c r="I318" s="245"/>
      <c r="J318" s="41"/>
      <c r="K318" s="49"/>
      <c r="L318" s="41"/>
    </row>
    <row r="319" spans="1:12" ht="12.95" customHeight="1" x14ac:dyDescent="0.2">
      <c r="A319" s="33"/>
      <c r="B319" s="276" t="s">
        <v>58</v>
      </c>
      <c r="C319" s="276"/>
      <c r="D319" s="276"/>
      <c r="E319" s="277"/>
      <c r="F319" s="49"/>
      <c r="G319" s="41"/>
      <c r="H319" s="49"/>
      <c r="I319" s="245"/>
      <c r="J319" s="41"/>
      <c r="K319" s="49"/>
      <c r="L319" s="41"/>
    </row>
    <row r="320" spans="1:12" ht="12.95" customHeight="1" x14ac:dyDescent="0.2">
      <c r="A320" s="78"/>
      <c r="B320" s="79"/>
      <c r="C320" s="151" t="s">
        <v>126</v>
      </c>
      <c r="D320" s="74"/>
      <c r="E320" s="83"/>
      <c r="F320" s="49"/>
      <c r="G320" s="41"/>
      <c r="H320" s="49"/>
      <c r="I320" s="245"/>
      <c r="J320" s="41"/>
      <c r="K320" s="49"/>
      <c r="L320" s="41"/>
    </row>
    <row r="321" spans="1:12" ht="12.95" customHeight="1" x14ac:dyDescent="0.2">
      <c r="A321" s="78"/>
      <c r="B321" s="79"/>
      <c r="C321" s="82"/>
      <c r="D321" s="286" t="s">
        <v>14</v>
      </c>
      <c r="E321" s="287"/>
      <c r="F321" s="49">
        <v>28</v>
      </c>
      <c r="G321" s="41">
        <v>1</v>
      </c>
      <c r="H321" s="49">
        <v>52</v>
      </c>
      <c r="I321" s="245">
        <f>SUM(F321:H321)</f>
        <v>81</v>
      </c>
      <c r="J321" s="41">
        <v>0</v>
      </c>
      <c r="K321" s="49">
        <v>1</v>
      </c>
      <c r="L321" s="66">
        <f>SUM(I321:K321)</f>
        <v>82</v>
      </c>
    </row>
    <row r="322" spans="1:12" ht="12.95" customHeight="1" x14ac:dyDescent="0.2">
      <c r="A322" s="161"/>
      <c r="B322" s="162"/>
      <c r="C322" s="159"/>
      <c r="D322" s="280" t="s">
        <v>15</v>
      </c>
      <c r="E322" s="281"/>
      <c r="F322" s="50">
        <v>52</v>
      </c>
      <c r="G322" s="51">
        <v>4</v>
      </c>
      <c r="H322" s="50">
        <v>27</v>
      </c>
      <c r="I322" s="245">
        <f>SUM(F322:H322)</f>
        <v>83</v>
      </c>
      <c r="J322" s="51">
        <v>1</v>
      </c>
      <c r="K322" s="50">
        <v>4</v>
      </c>
      <c r="L322" s="72">
        <f>SUM(I322:K322)</f>
        <v>88</v>
      </c>
    </row>
    <row r="323" spans="1:12" ht="12.95" customHeight="1" x14ac:dyDescent="0.2">
      <c r="A323" s="200"/>
      <c r="B323" s="203"/>
      <c r="C323" s="282" t="s">
        <v>127</v>
      </c>
      <c r="D323" s="282"/>
      <c r="E323" s="283"/>
      <c r="F323" s="188">
        <f t="shared" ref="F323:L323" si="66">SUM(F321:F322)</f>
        <v>80</v>
      </c>
      <c r="G323" s="189">
        <f t="shared" si="66"/>
        <v>5</v>
      </c>
      <c r="H323" s="188">
        <f t="shared" si="66"/>
        <v>79</v>
      </c>
      <c r="I323" s="190">
        <f t="shared" si="66"/>
        <v>164</v>
      </c>
      <c r="J323" s="189">
        <f t="shared" si="66"/>
        <v>1</v>
      </c>
      <c r="K323" s="188">
        <f t="shared" si="66"/>
        <v>5</v>
      </c>
      <c r="L323" s="191">
        <f t="shared" si="66"/>
        <v>170</v>
      </c>
    </row>
    <row r="324" spans="1:12" ht="12.2" customHeight="1" x14ac:dyDescent="0.2">
      <c r="A324" s="269"/>
      <c r="B324" s="270"/>
      <c r="C324" s="270"/>
      <c r="D324" s="270"/>
      <c r="E324" s="271"/>
      <c r="F324" s="49"/>
      <c r="G324" s="41"/>
      <c r="H324" s="49"/>
      <c r="I324" s="245"/>
      <c r="J324" s="41"/>
      <c r="K324" s="49"/>
      <c r="L324" s="41"/>
    </row>
    <row r="325" spans="1:12" ht="12.95" customHeight="1" x14ac:dyDescent="0.2">
      <c r="A325" s="33"/>
      <c r="B325" s="34"/>
      <c r="C325" s="286" t="s">
        <v>5</v>
      </c>
      <c r="D325" s="286"/>
      <c r="E325" s="287"/>
      <c r="F325" s="49"/>
      <c r="G325" s="41"/>
      <c r="H325" s="49"/>
      <c r="I325" s="245"/>
      <c r="J325" s="41"/>
      <c r="K325" s="49"/>
      <c r="L325" s="41"/>
    </row>
    <row r="326" spans="1:12" ht="12.95" customHeight="1" x14ac:dyDescent="0.2">
      <c r="A326" s="33"/>
      <c r="B326" s="34"/>
      <c r="C326" s="34"/>
      <c r="D326" s="286" t="s">
        <v>14</v>
      </c>
      <c r="E326" s="287"/>
      <c r="F326" s="49">
        <v>1076</v>
      </c>
      <c r="G326" s="41">
        <v>2</v>
      </c>
      <c r="H326" s="49">
        <v>32</v>
      </c>
      <c r="I326" s="245">
        <f>SUM(F326:H326)</f>
        <v>1110</v>
      </c>
      <c r="J326" s="41">
        <v>0</v>
      </c>
      <c r="K326" s="49">
        <v>5</v>
      </c>
      <c r="L326" s="66">
        <f>SUM(I326:K326)</f>
        <v>1115</v>
      </c>
    </row>
    <row r="327" spans="1:12" ht="12.95" customHeight="1" x14ac:dyDescent="0.2">
      <c r="A327" s="33"/>
      <c r="B327" s="34"/>
      <c r="C327" s="34"/>
      <c r="D327" s="286" t="s">
        <v>15</v>
      </c>
      <c r="E327" s="287"/>
      <c r="F327" s="49">
        <v>929</v>
      </c>
      <c r="G327" s="41">
        <v>1</v>
      </c>
      <c r="H327" s="49">
        <v>10</v>
      </c>
      <c r="I327" s="245">
        <f>SUM(F327:H327)</f>
        <v>940</v>
      </c>
      <c r="J327" s="41">
        <v>0</v>
      </c>
      <c r="K327" s="49">
        <v>3</v>
      </c>
      <c r="L327" s="66">
        <f>SUM(I327:K327)</f>
        <v>943</v>
      </c>
    </row>
    <row r="328" spans="1:12" ht="12.95" customHeight="1" x14ac:dyDescent="0.2">
      <c r="A328" s="200"/>
      <c r="B328" s="203"/>
      <c r="C328" s="282" t="s">
        <v>33</v>
      </c>
      <c r="D328" s="282"/>
      <c r="E328" s="283"/>
      <c r="F328" s="188">
        <f t="shared" ref="F328:L328" si="67">SUM(F326:F327)</f>
        <v>2005</v>
      </c>
      <c r="G328" s="189">
        <f t="shared" si="67"/>
        <v>3</v>
      </c>
      <c r="H328" s="188">
        <f t="shared" si="67"/>
        <v>42</v>
      </c>
      <c r="I328" s="190">
        <f t="shared" si="67"/>
        <v>2050</v>
      </c>
      <c r="J328" s="189">
        <f t="shared" si="67"/>
        <v>0</v>
      </c>
      <c r="K328" s="188">
        <f t="shared" si="67"/>
        <v>8</v>
      </c>
      <c r="L328" s="191">
        <f t="shared" si="67"/>
        <v>2058</v>
      </c>
    </row>
    <row r="329" spans="1:12" ht="12.2" customHeight="1" x14ac:dyDescent="0.2">
      <c r="A329" s="33"/>
      <c r="B329" s="34"/>
      <c r="C329" s="34"/>
      <c r="D329" s="34"/>
      <c r="E329" s="35"/>
      <c r="F329" s="49"/>
      <c r="G329" s="41"/>
      <c r="H329" s="49"/>
      <c r="I329" s="245"/>
      <c r="J329" s="41"/>
      <c r="K329" s="49"/>
      <c r="L329" s="41"/>
    </row>
    <row r="330" spans="1:12" ht="12.95" customHeight="1" x14ac:dyDescent="0.2">
      <c r="A330" s="33"/>
      <c r="B330" s="34"/>
      <c r="C330" s="286" t="s">
        <v>129</v>
      </c>
      <c r="D330" s="286"/>
      <c r="E330" s="287"/>
      <c r="F330" s="49"/>
      <c r="G330" s="41"/>
      <c r="H330" s="49"/>
      <c r="I330" s="245"/>
      <c r="J330" s="41"/>
      <c r="K330" s="49"/>
      <c r="L330" s="41"/>
    </row>
    <row r="331" spans="1:12" ht="12.95" customHeight="1" x14ac:dyDescent="0.2">
      <c r="A331" s="33"/>
      <c r="B331" s="34"/>
      <c r="C331" s="34"/>
      <c r="D331" s="286" t="s">
        <v>14</v>
      </c>
      <c r="E331" s="287"/>
      <c r="F331" s="49">
        <v>839</v>
      </c>
      <c r="G331" s="41">
        <v>2</v>
      </c>
      <c r="H331" s="49">
        <v>13</v>
      </c>
      <c r="I331" s="245">
        <f>SUM(F331:H331)</f>
        <v>854</v>
      </c>
      <c r="J331" s="41">
        <v>0</v>
      </c>
      <c r="K331" s="49">
        <v>1</v>
      </c>
      <c r="L331" s="66">
        <f>SUM(I331:K331)</f>
        <v>855</v>
      </c>
    </row>
    <row r="332" spans="1:12" ht="12.95" customHeight="1" x14ac:dyDescent="0.2">
      <c r="A332" s="33"/>
      <c r="B332" s="34"/>
      <c r="C332" s="34"/>
      <c r="D332" s="286" t="s">
        <v>15</v>
      </c>
      <c r="E332" s="287"/>
      <c r="F332" s="49">
        <v>812</v>
      </c>
      <c r="G332" s="41">
        <v>7</v>
      </c>
      <c r="H332" s="49">
        <v>14</v>
      </c>
      <c r="I332" s="245">
        <f>SUM(F332:H332)</f>
        <v>833</v>
      </c>
      <c r="J332" s="41">
        <v>0</v>
      </c>
      <c r="K332" s="49">
        <v>0</v>
      </c>
      <c r="L332" s="66">
        <f>SUM(I332:K332)</f>
        <v>833</v>
      </c>
    </row>
    <row r="333" spans="1:12" ht="12.95" customHeight="1" x14ac:dyDescent="0.2">
      <c r="A333" s="200"/>
      <c r="B333" s="203"/>
      <c r="C333" s="282" t="s">
        <v>130</v>
      </c>
      <c r="D333" s="282"/>
      <c r="E333" s="283"/>
      <c r="F333" s="188">
        <f t="shared" ref="F333:L333" si="68">SUM(F331:F332)</f>
        <v>1651</v>
      </c>
      <c r="G333" s="189">
        <f>SUM(G331:G332)</f>
        <v>9</v>
      </c>
      <c r="H333" s="188">
        <f t="shared" si="68"/>
        <v>27</v>
      </c>
      <c r="I333" s="190">
        <f t="shared" si="68"/>
        <v>1687</v>
      </c>
      <c r="J333" s="189">
        <f t="shared" si="68"/>
        <v>0</v>
      </c>
      <c r="K333" s="188">
        <f t="shared" si="68"/>
        <v>1</v>
      </c>
      <c r="L333" s="191">
        <f t="shared" si="68"/>
        <v>1688</v>
      </c>
    </row>
    <row r="334" spans="1:12" ht="12.2" customHeight="1" x14ac:dyDescent="0.2">
      <c r="A334" s="70"/>
      <c r="B334" s="94"/>
      <c r="C334" s="94"/>
      <c r="D334" s="94"/>
      <c r="E334" s="93"/>
      <c r="F334" s="49"/>
      <c r="G334" s="41"/>
      <c r="H334" s="49"/>
      <c r="I334" s="245"/>
      <c r="J334" s="41"/>
      <c r="K334" s="49"/>
      <c r="L334" s="41"/>
    </row>
    <row r="335" spans="1:12" ht="12.95" customHeight="1" x14ac:dyDescent="0.2">
      <c r="A335" s="33"/>
      <c r="B335" s="34"/>
      <c r="C335" s="286" t="s">
        <v>6</v>
      </c>
      <c r="D335" s="286"/>
      <c r="E335" s="287"/>
      <c r="F335" s="49"/>
      <c r="G335" s="41"/>
      <c r="H335" s="49"/>
      <c r="I335" s="245"/>
      <c r="J335" s="41"/>
      <c r="K335" s="49"/>
      <c r="L335" s="41"/>
    </row>
    <row r="336" spans="1:12" ht="12.95" customHeight="1" x14ac:dyDescent="0.2">
      <c r="A336" s="33"/>
      <c r="B336" s="34"/>
      <c r="C336" s="34"/>
      <c r="D336" s="286" t="s">
        <v>14</v>
      </c>
      <c r="E336" s="287"/>
      <c r="F336" s="49">
        <v>969</v>
      </c>
      <c r="G336" s="41">
        <v>17</v>
      </c>
      <c r="H336" s="49">
        <v>54</v>
      </c>
      <c r="I336" s="245">
        <f>SUM(F336:H336)</f>
        <v>1040</v>
      </c>
      <c r="J336" s="41">
        <v>0</v>
      </c>
      <c r="K336" s="49">
        <v>0</v>
      </c>
      <c r="L336" s="66">
        <f>SUM(I336:K336)</f>
        <v>1040</v>
      </c>
    </row>
    <row r="337" spans="1:12" ht="12.95" customHeight="1" x14ac:dyDescent="0.2">
      <c r="A337" s="33"/>
      <c r="B337" s="34"/>
      <c r="C337" s="34"/>
      <c r="D337" s="286" t="s">
        <v>15</v>
      </c>
      <c r="E337" s="287"/>
      <c r="F337" s="49">
        <v>892</v>
      </c>
      <c r="G337" s="41">
        <v>50</v>
      </c>
      <c r="H337" s="49">
        <v>141</v>
      </c>
      <c r="I337" s="245">
        <f>SUM(F337:H337)</f>
        <v>1083</v>
      </c>
      <c r="J337" s="41">
        <v>0</v>
      </c>
      <c r="K337" s="49">
        <v>0</v>
      </c>
      <c r="L337" s="66">
        <f>SUM(I337:K337)</f>
        <v>1083</v>
      </c>
    </row>
    <row r="338" spans="1:12" ht="12.95" customHeight="1" x14ac:dyDescent="0.2">
      <c r="A338" s="200"/>
      <c r="B338" s="203"/>
      <c r="C338" s="282" t="s">
        <v>34</v>
      </c>
      <c r="D338" s="282"/>
      <c r="E338" s="283"/>
      <c r="F338" s="188">
        <f t="shared" ref="F338:L338" si="69">SUM(F336:F337)</f>
        <v>1861</v>
      </c>
      <c r="G338" s="189">
        <f t="shared" si="69"/>
        <v>67</v>
      </c>
      <c r="H338" s="188">
        <f t="shared" si="69"/>
        <v>195</v>
      </c>
      <c r="I338" s="190">
        <f t="shared" si="69"/>
        <v>2123</v>
      </c>
      <c r="J338" s="189">
        <f t="shared" si="69"/>
        <v>0</v>
      </c>
      <c r="K338" s="188">
        <f t="shared" si="69"/>
        <v>0</v>
      </c>
      <c r="L338" s="191">
        <f t="shared" si="69"/>
        <v>2123</v>
      </c>
    </row>
    <row r="339" spans="1:12" ht="12.2" customHeight="1" x14ac:dyDescent="0.2">
      <c r="A339" s="33"/>
      <c r="B339" s="34"/>
      <c r="C339" s="34"/>
      <c r="D339" s="34"/>
      <c r="E339" s="35"/>
      <c r="F339" s="49"/>
      <c r="G339" s="41"/>
      <c r="H339" s="49"/>
      <c r="I339" s="245"/>
      <c r="J339" s="41"/>
      <c r="K339" s="49"/>
      <c r="L339" s="41"/>
    </row>
    <row r="340" spans="1:12" ht="12.95" customHeight="1" x14ac:dyDescent="0.2">
      <c r="A340" s="33"/>
      <c r="B340" s="34"/>
      <c r="C340" s="286" t="s">
        <v>7</v>
      </c>
      <c r="D340" s="286"/>
      <c r="E340" s="287"/>
      <c r="F340" s="49"/>
      <c r="G340" s="41"/>
      <c r="H340" s="49"/>
      <c r="I340" s="245"/>
      <c r="J340" s="41"/>
      <c r="K340" s="49"/>
      <c r="L340" s="41"/>
    </row>
    <row r="341" spans="1:12" ht="12.95" customHeight="1" x14ac:dyDescent="0.2">
      <c r="A341" s="33"/>
      <c r="B341" s="34"/>
      <c r="C341" s="34"/>
      <c r="D341" s="286" t="s">
        <v>14</v>
      </c>
      <c r="E341" s="287"/>
      <c r="F341" s="49">
        <v>1420</v>
      </c>
      <c r="G341" s="41">
        <v>23</v>
      </c>
      <c r="H341" s="49">
        <v>143</v>
      </c>
      <c r="I341" s="245">
        <f>SUM(F341:H341)</f>
        <v>1586</v>
      </c>
      <c r="J341" s="41">
        <v>0</v>
      </c>
      <c r="K341" s="49">
        <v>0</v>
      </c>
      <c r="L341" s="66">
        <f>SUM(I341:K341)</f>
        <v>1586</v>
      </c>
    </row>
    <row r="342" spans="1:12" ht="12.95" customHeight="1" x14ac:dyDescent="0.2">
      <c r="A342" s="33"/>
      <c r="B342" s="34"/>
      <c r="C342" s="34"/>
      <c r="D342" s="286" t="s">
        <v>15</v>
      </c>
      <c r="E342" s="287"/>
      <c r="F342" s="49">
        <v>1299</v>
      </c>
      <c r="G342" s="41">
        <v>78</v>
      </c>
      <c r="H342" s="49">
        <v>442</v>
      </c>
      <c r="I342" s="245">
        <f>SUM(F342:H342)</f>
        <v>1819</v>
      </c>
      <c r="J342" s="41">
        <v>0</v>
      </c>
      <c r="K342" s="49">
        <v>0</v>
      </c>
      <c r="L342" s="66">
        <f>SUM(I342:K342)</f>
        <v>1819</v>
      </c>
    </row>
    <row r="343" spans="1:12" ht="12.95" customHeight="1" x14ac:dyDescent="0.2">
      <c r="A343" s="200"/>
      <c r="B343" s="203"/>
      <c r="C343" s="282" t="s">
        <v>35</v>
      </c>
      <c r="D343" s="282"/>
      <c r="E343" s="283"/>
      <c r="F343" s="188">
        <f t="shared" ref="F343:L343" si="70">SUM(F341:F342)</f>
        <v>2719</v>
      </c>
      <c r="G343" s="189">
        <f t="shared" si="70"/>
        <v>101</v>
      </c>
      <c r="H343" s="188">
        <f t="shared" si="70"/>
        <v>585</v>
      </c>
      <c r="I343" s="190">
        <f t="shared" si="70"/>
        <v>3405</v>
      </c>
      <c r="J343" s="189">
        <f t="shared" si="70"/>
        <v>0</v>
      </c>
      <c r="K343" s="188">
        <f t="shared" si="70"/>
        <v>0</v>
      </c>
      <c r="L343" s="191">
        <f t="shared" si="70"/>
        <v>3405</v>
      </c>
    </row>
    <row r="344" spans="1:12" ht="12.2" customHeight="1" x14ac:dyDescent="0.2">
      <c r="A344" s="33"/>
      <c r="B344" s="34"/>
      <c r="C344" s="34"/>
      <c r="D344" s="34"/>
      <c r="E344" s="35"/>
      <c r="F344" s="49"/>
      <c r="G344" s="41"/>
      <c r="H344" s="49"/>
      <c r="I344" s="245"/>
      <c r="J344" s="41"/>
      <c r="K344" s="49"/>
      <c r="L344" s="41"/>
    </row>
    <row r="345" spans="1:12" ht="12.95" customHeight="1" x14ac:dyDescent="0.2">
      <c r="A345" s="33"/>
      <c r="B345" s="34"/>
      <c r="C345" s="286" t="s">
        <v>49</v>
      </c>
      <c r="D345" s="286"/>
      <c r="E345" s="287"/>
      <c r="F345" s="49"/>
      <c r="G345" s="41"/>
      <c r="H345" s="49"/>
      <c r="I345" s="245"/>
      <c r="J345" s="41"/>
      <c r="K345" s="49"/>
      <c r="L345" s="41"/>
    </row>
    <row r="346" spans="1:12" ht="12.95" customHeight="1" x14ac:dyDescent="0.2">
      <c r="A346" s="33"/>
      <c r="B346" s="34"/>
      <c r="C346" s="34"/>
      <c r="D346" s="286" t="s">
        <v>14</v>
      </c>
      <c r="E346" s="287"/>
      <c r="F346" s="49">
        <v>116</v>
      </c>
      <c r="G346" s="41">
        <v>1</v>
      </c>
      <c r="H346" s="49">
        <v>28</v>
      </c>
      <c r="I346" s="245">
        <f>SUM(F346:H346)</f>
        <v>145</v>
      </c>
      <c r="J346" s="41">
        <v>0</v>
      </c>
      <c r="K346" s="49">
        <v>0</v>
      </c>
      <c r="L346" s="66">
        <f>SUM(I346:K346)</f>
        <v>145</v>
      </c>
    </row>
    <row r="347" spans="1:12" ht="12.95" customHeight="1" x14ac:dyDescent="0.2">
      <c r="A347" s="33"/>
      <c r="B347" s="34"/>
      <c r="C347" s="34"/>
      <c r="D347" s="286" t="s">
        <v>15</v>
      </c>
      <c r="E347" s="287"/>
      <c r="F347" s="49">
        <v>88</v>
      </c>
      <c r="G347" s="41">
        <v>4</v>
      </c>
      <c r="H347" s="49">
        <v>93</v>
      </c>
      <c r="I347" s="245">
        <f>SUM(F347:H347)</f>
        <v>185</v>
      </c>
      <c r="J347" s="41">
        <v>0</v>
      </c>
      <c r="K347" s="49">
        <v>2</v>
      </c>
      <c r="L347" s="66">
        <f>SUM(I347:K347)</f>
        <v>187</v>
      </c>
    </row>
    <row r="348" spans="1:12" ht="12.95" customHeight="1" x14ac:dyDescent="0.2">
      <c r="A348" s="200"/>
      <c r="B348" s="203"/>
      <c r="C348" s="282" t="s">
        <v>36</v>
      </c>
      <c r="D348" s="282"/>
      <c r="E348" s="283"/>
      <c r="F348" s="188">
        <f t="shared" ref="F348:L348" si="71">SUM(F346:F347)</f>
        <v>204</v>
      </c>
      <c r="G348" s="189">
        <f t="shared" si="71"/>
        <v>5</v>
      </c>
      <c r="H348" s="188">
        <f t="shared" si="71"/>
        <v>121</v>
      </c>
      <c r="I348" s="190">
        <f t="shared" si="71"/>
        <v>330</v>
      </c>
      <c r="J348" s="189">
        <f t="shared" si="71"/>
        <v>0</v>
      </c>
      <c r="K348" s="188">
        <f t="shared" si="71"/>
        <v>2</v>
      </c>
      <c r="L348" s="191">
        <f t="shared" si="71"/>
        <v>332</v>
      </c>
    </row>
    <row r="349" spans="1:12" ht="12.2" customHeight="1" x14ac:dyDescent="0.2">
      <c r="A349" s="288"/>
      <c r="B349" s="286"/>
      <c r="C349" s="286"/>
      <c r="D349" s="286"/>
      <c r="E349" s="287"/>
      <c r="F349" s="49"/>
      <c r="G349" s="41"/>
      <c r="H349" s="49"/>
      <c r="I349" s="245"/>
      <c r="J349" s="41"/>
      <c r="K349" s="49"/>
      <c r="L349" s="41"/>
    </row>
    <row r="350" spans="1:12" ht="12.95" customHeight="1" x14ac:dyDescent="0.2">
      <c r="A350" s="33"/>
      <c r="B350" s="276" t="s">
        <v>56</v>
      </c>
      <c r="C350" s="276"/>
      <c r="D350" s="276"/>
      <c r="E350" s="277"/>
      <c r="F350" s="49"/>
      <c r="G350" s="41"/>
      <c r="H350" s="49"/>
      <c r="I350" s="245"/>
      <c r="J350" s="41"/>
      <c r="K350" s="49"/>
      <c r="L350" s="41"/>
    </row>
    <row r="351" spans="1:12" ht="12.95" customHeight="1" x14ac:dyDescent="0.2">
      <c r="A351" s="33"/>
      <c r="B351" s="34"/>
      <c r="C351" s="34"/>
      <c r="D351" s="34" t="s">
        <v>14</v>
      </c>
      <c r="E351" s="35"/>
      <c r="F351" s="49">
        <f t="shared" ref="F351:H352" si="72">F321+F326+F331+F336+F341+F346</f>
        <v>4448</v>
      </c>
      <c r="G351" s="41">
        <f t="shared" si="72"/>
        <v>46</v>
      </c>
      <c r="H351" s="44">
        <f t="shared" si="72"/>
        <v>322</v>
      </c>
      <c r="I351" s="255">
        <f>SUM(I321,I326,I331,I336,I341,I346)</f>
        <v>4816</v>
      </c>
      <c r="J351" s="41">
        <f>J321+J326+J331+J336+J341+J346</f>
        <v>0</v>
      </c>
      <c r="K351" s="44">
        <f>K321+K326+K331+K336+K341+K346</f>
        <v>7</v>
      </c>
      <c r="L351" s="41">
        <f t="shared" ref="L351:L352" si="73">SUM(L321,L326,L331,L336,L341,L346)</f>
        <v>4823</v>
      </c>
    </row>
    <row r="352" spans="1:12" ht="12.95" customHeight="1" x14ac:dyDescent="0.2">
      <c r="A352" s="33"/>
      <c r="B352" s="34"/>
      <c r="D352" s="34" t="s">
        <v>15</v>
      </c>
      <c r="E352" s="35"/>
      <c r="F352" s="49">
        <f t="shared" si="72"/>
        <v>4072</v>
      </c>
      <c r="G352" s="41">
        <f t="shared" si="72"/>
        <v>144</v>
      </c>
      <c r="H352" s="44">
        <f t="shared" si="72"/>
        <v>727</v>
      </c>
      <c r="I352" s="245">
        <f>SUM(I322,I327,I332,I337,I342,I347)</f>
        <v>4943</v>
      </c>
      <c r="J352" s="41">
        <f>J322+J327+J332+J337+J342+J347</f>
        <v>1</v>
      </c>
      <c r="K352" s="44">
        <f>K322+K327+K332+K337+K342+K347</f>
        <v>9</v>
      </c>
      <c r="L352" s="41">
        <f t="shared" si="73"/>
        <v>4953</v>
      </c>
    </row>
    <row r="353" spans="1:12" s="264" customFormat="1" ht="12.95" customHeight="1" x14ac:dyDescent="0.2">
      <c r="A353" s="211"/>
      <c r="B353" s="332" t="s">
        <v>45</v>
      </c>
      <c r="C353" s="332"/>
      <c r="D353" s="332"/>
      <c r="E353" s="333"/>
      <c r="F353" s="195">
        <f>SUM(F351:F352)</f>
        <v>8520</v>
      </c>
      <c r="G353" s="196">
        <f>SUM(G351:G352)</f>
        <v>190</v>
      </c>
      <c r="H353" s="197">
        <f>SUM(H351:H352)</f>
        <v>1049</v>
      </c>
      <c r="I353" s="198">
        <f>IF(SUM(F353:H353)=SUM(I351:I352),SUM(I351:I352),ERR)</f>
        <v>9759</v>
      </c>
      <c r="J353" s="196">
        <f>SUM(J351:J352)</f>
        <v>1</v>
      </c>
      <c r="K353" s="197">
        <f>SUM(K351:K352)</f>
        <v>16</v>
      </c>
      <c r="L353" s="199">
        <f>IF(SUM(I353:K353)=SUM(L351:L352),SUM(L351:L352),ERR)</f>
        <v>9776</v>
      </c>
    </row>
    <row r="354" spans="1:12" ht="12.95" customHeight="1" x14ac:dyDescent="0.2">
      <c r="A354" s="269"/>
      <c r="B354" s="270"/>
      <c r="C354" s="270"/>
      <c r="D354" s="270"/>
      <c r="E354" s="271"/>
      <c r="F354" s="49"/>
      <c r="G354" s="41"/>
      <c r="H354" s="49"/>
      <c r="I354" s="245"/>
      <c r="J354" s="41"/>
      <c r="K354" s="49"/>
      <c r="L354" s="41"/>
    </row>
    <row r="355" spans="1:12" ht="12.95" customHeight="1" x14ac:dyDescent="0.2">
      <c r="A355" s="275" t="s">
        <v>122</v>
      </c>
      <c r="B355" s="276"/>
      <c r="C355" s="276"/>
      <c r="D355" s="276"/>
      <c r="E355" s="277"/>
      <c r="F355" s="49"/>
      <c r="G355" s="41"/>
      <c r="H355" s="49"/>
      <c r="I355" s="245"/>
      <c r="J355" s="41"/>
      <c r="K355" s="49"/>
      <c r="L355" s="41"/>
    </row>
    <row r="356" spans="1:12" ht="12.2" customHeight="1" x14ac:dyDescent="0.2">
      <c r="A356" s="269"/>
      <c r="B356" s="270"/>
      <c r="C356" s="270"/>
      <c r="D356" s="270"/>
      <c r="E356" s="271"/>
      <c r="F356" s="49"/>
      <c r="G356" s="41"/>
      <c r="H356" s="49"/>
      <c r="I356" s="245"/>
      <c r="J356" s="41"/>
      <c r="K356" s="49"/>
      <c r="L356" s="41"/>
    </row>
    <row r="357" spans="1:12" ht="12.95" customHeight="1" x14ac:dyDescent="0.2">
      <c r="A357" s="33"/>
      <c r="B357" s="276" t="s">
        <v>158</v>
      </c>
      <c r="C357" s="276"/>
      <c r="D357" s="276"/>
      <c r="E357" s="277"/>
      <c r="F357" s="49"/>
      <c r="G357" s="41"/>
      <c r="H357" s="49"/>
      <c r="I357" s="245"/>
      <c r="J357" s="41"/>
      <c r="K357" s="49"/>
      <c r="L357" s="41"/>
    </row>
    <row r="358" spans="1:12" ht="12.95" customHeight="1" x14ac:dyDescent="0.2">
      <c r="A358" s="39"/>
      <c r="B358" s="40"/>
      <c r="C358" s="280" t="s">
        <v>165</v>
      </c>
      <c r="D358" s="280"/>
      <c r="E358" s="281"/>
      <c r="F358" s="50"/>
      <c r="G358" s="41"/>
      <c r="H358" s="49"/>
      <c r="I358" s="245"/>
      <c r="J358" s="41"/>
      <c r="K358" s="49"/>
      <c r="L358" s="41"/>
    </row>
    <row r="359" spans="1:12" ht="12.95" customHeight="1" x14ac:dyDescent="0.2">
      <c r="A359" s="33"/>
      <c r="B359" s="34"/>
      <c r="C359" s="34"/>
      <c r="D359" s="286" t="s">
        <v>14</v>
      </c>
      <c r="E359" s="287"/>
      <c r="F359" s="49">
        <v>733</v>
      </c>
      <c r="G359" s="41">
        <v>7</v>
      </c>
      <c r="H359" s="49">
        <v>229</v>
      </c>
      <c r="I359" s="245">
        <f>SUM(F359:H359)</f>
        <v>969</v>
      </c>
      <c r="J359" s="41">
        <v>0</v>
      </c>
      <c r="K359" s="49">
        <v>1</v>
      </c>
      <c r="L359" s="66">
        <f>SUM(I359:K359)</f>
        <v>970</v>
      </c>
    </row>
    <row r="360" spans="1:12" ht="12.95" customHeight="1" x14ac:dyDescent="0.2">
      <c r="A360" s="33"/>
      <c r="B360" s="34"/>
      <c r="C360" s="34"/>
      <c r="D360" s="286" t="s">
        <v>15</v>
      </c>
      <c r="E360" s="287"/>
      <c r="F360" s="49">
        <v>599</v>
      </c>
      <c r="G360" s="41">
        <v>16</v>
      </c>
      <c r="H360" s="49">
        <v>398</v>
      </c>
      <c r="I360" s="245">
        <f>SUM(F360:H360)</f>
        <v>1013</v>
      </c>
      <c r="J360" s="41">
        <v>1</v>
      </c>
      <c r="K360" s="49">
        <v>8</v>
      </c>
      <c r="L360" s="66">
        <f>SUM(I360:K360)</f>
        <v>1022</v>
      </c>
    </row>
    <row r="361" spans="1:12" s="96" customFormat="1" ht="12.95" customHeight="1" x14ac:dyDescent="0.2">
      <c r="A361" s="200"/>
      <c r="B361" s="203"/>
      <c r="C361" s="282" t="s">
        <v>166</v>
      </c>
      <c r="D361" s="282"/>
      <c r="E361" s="283"/>
      <c r="F361" s="188">
        <f t="shared" ref="F361:L361" si="74">SUM(F359:F360)</f>
        <v>1332</v>
      </c>
      <c r="G361" s="189">
        <f t="shared" si="74"/>
        <v>23</v>
      </c>
      <c r="H361" s="188">
        <f t="shared" si="74"/>
        <v>627</v>
      </c>
      <c r="I361" s="190">
        <f t="shared" si="74"/>
        <v>1982</v>
      </c>
      <c r="J361" s="189">
        <f t="shared" si="74"/>
        <v>1</v>
      </c>
      <c r="K361" s="188">
        <f t="shared" si="74"/>
        <v>9</v>
      </c>
      <c r="L361" s="191">
        <f t="shared" si="74"/>
        <v>1992</v>
      </c>
    </row>
    <row r="362" spans="1:12" s="96" customFormat="1" ht="12.2" customHeight="1" x14ac:dyDescent="0.2">
      <c r="A362" s="33"/>
      <c r="B362" s="34"/>
      <c r="C362" s="34"/>
      <c r="D362" s="34"/>
      <c r="E362" s="35"/>
      <c r="F362" s="50"/>
      <c r="G362" s="51"/>
      <c r="H362" s="50"/>
      <c r="I362" s="245"/>
      <c r="J362" s="51"/>
      <c r="K362" s="50"/>
      <c r="L362" s="51"/>
    </row>
    <row r="363" spans="1:12" ht="12.95" customHeight="1" x14ac:dyDescent="0.2">
      <c r="A363" s="33"/>
      <c r="B363" s="34"/>
      <c r="C363" s="286" t="s">
        <v>128</v>
      </c>
      <c r="D363" s="286"/>
      <c r="E363" s="287"/>
      <c r="F363" s="49"/>
      <c r="G363" s="41"/>
      <c r="H363" s="49"/>
      <c r="I363" s="245"/>
      <c r="J363" s="41"/>
      <c r="K363" s="49"/>
      <c r="L363" s="41"/>
    </row>
    <row r="364" spans="1:12" ht="12.95" customHeight="1" x14ac:dyDescent="0.2">
      <c r="A364" s="33"/>
      <c r="B364" s="34"/>
      <c r="C364" s="34"/>
      <c r="D364" s="286" t="s">
        <v>14</v>
      </c>
      <c r="E364" s="287"/>
      <c r="F364" s="49">
        <v>30</v>
      </c>
      <c r="G364" s="41">
        <v>1</v>
      </c>
      <c r="H364" s="49">
        <v>25</v>
      </c>
      <c r="I364" s="245">
        <f>SUM(F364:H364)</f>
        <v>56</v>
      </c>
      <c r="J364" s="41">
        <v>56</v>
      </c>
      <c r="K364" s="49">
        <v>119</v>
      </c>
      <c r="L364" s="66">
        <f>SUM(I364:K364)</f>
        <v>231</v>
      </c>
    </row>
    <row r="365" spans="1:12" ht="12.95" customHeight="1" x14ac:dyDescent="0.2">
      <c r="A365" s="33"/>
      <c r="B365" s="34"/>
      <c r="C365" s="34"/>
      <c r="D365" s="286" t="s">
        <v>15</v>
      </c>
      <c r="E365" s="287"/>
      <c r="F365" s="49">
        <v>34</v>
      </c>
      <c r="G365" s="41">
        <v>1</v>
      </c>
      <c r="H365" s="49">
        <v>51</v>
      </c>
      <c r="I365" s="245">
        <f>SUM(F365:H365)</f>
        <v>86</v>
      </c>
      <c r="J365" s="41">
        <v>172</v>
      </c>
      <c r="K365" s="49">
        <v>566</v>
      </c>
      <c r="L365" s="66">
        <f>SUM(I365:K365)</f>
        <v>824</v>
      </c>
    </row>
    <row r="366" spans="1:12" ht="12.95" customHeight="1" x14ac:dyDescent="0.2">
      <c r="A366" s="200"/>
      <c r="B366" s="203"/>
      <c r="C366" s="282" t="s">
        <v>67</v>
      </c>
      <c r="D366" s="282"/>
      <c r="E366" s="283"/>
      <c r="F366" s="188">
        <f t="shared" ref="F366:L366" si="75">SUM(F364:F365)</f>
        <v>64</v>
      </c>
      <c r="G366" s="189">
        <f t="shared" si="75"/>
        <v>2</v>
      </c>
      <c r="H366" s="188">
        <f t="shared" si="75"/>
        <v>76</v>
      </c>
      <c r="I366" s="190">
        <f t="shared" si="75"/>
        <v>142</v>
      </c>
      <c r="J366" s="189">
        <f t="shared" si="75"/>
        <v>228</v>
      </c>
      <c r="K366" s="188">
        <f t="shared" si="75"/>
        <v>685</v>
      </c>
      <c r="L366" s="191">
        <f t="shared" si="75"/>
        <v>1055</v>
      </c>
    </row>
    <row r="367" spans="1:12" s="96" customFormat="1" ht="12.2" customHeight="1" x14ac:dyDescent="0.2">
      <c r="A367" s="33"/>
      <c r="B367" s="34"/>
      <c r="C367" s="34"/>
      <c r="D367" s="34"/>
      <c r="E367" s="35"/>
      <c r="F367" s="49"/>
      <c r="G367" s="41"/>
      <c r="H367" s="49"/>
      <c r="I367" s="245"/>
      <c r="J367" s="41"/>
      <c r="K367" s="49"/>
      <c r="L367" s="41"/>
    </row>
    <row r="368" spans="1:12" ht="12.95" customHeight="1" x14ac:dyDescent="0.2">
      <c r="A368" s="33"/>
      <c r="B368" s="34"/>
      <c r="C368" s="286" t="s">
        <v>159</v>
      </c>
      <c r="D368" s="286"/>
      <c r="E368" s="287"/>
      <c r="F368" s="49"/>
      <c r="G368" s="41"/>
      <c r="H368" s="49"/>
      <c r="I368" s="245"/>
      <c r="J368" s="41"/>
      <c r="K368" s="49"/>
      <c r="L368" s="41"/>
    </row>
    <row r="369" spans="1:12" ht="12.95" customHeight="1" x14ac:dyDescent="0.2">
      <c r="A369" s="33"/>
      <c r="B369" s="34"/>
      <c r="D369" s="34" t="s">
        <v>14</v>
      </c>
      <c r="E369" s="35"/>
      <c r="F369" s="49">
        <v>0</v>
      </c>
      <c r="G369" s="41">
        <v>0</v>
      </c>
      <c r="H369" s="44">
        <v>7</v>
      </c>
      <c r="I369" s="245">
        <f>SUM(F369:H369)</f>
        <v>7</v>
      </c>
      <c r="J369" s="41">
        <v>0</v>
      </c>
      <c r="K369" s="44">
        <v>0</v>
      </c>
      <c r="L369" s="41">
        <f t="shared" ref="L369:L371" si="76">SUM(I369:K369)</f>
        <v>7</v>
      </c>
    </row>
    <row r="370" spans="1:12" ht="12.95" customHeight="1" x14ac:dyDescent="0.2">
      <c r="A370" s="33"/>
      <c r="B370" s="34"/>
      <c r="D370" s="34" t="s">
        <v>15</v>
      </c>
      <c r="E370" s="35"/>
      <c r="F370" s="49">
        <v>0</v>
      </c>
      <c r="G370" s="41">
        <v>0</v>
      </c>
      <c r="H370" s="44">
        <v>40</v>
      </c>
      <c r="I370" s="245">
        <f>SUM(F370:H370)</f>
        <v>40</v>
      </c>
      <c r="J370" s="41">
        <v>0</v>
      </c>
      <c r="K370" s="44">
        <v>0</v>
      </c>
      <c r="L370" s="41">
        <f t="shared" si="76"/>
        <v>40</v>
      </c>
    </row>
    <row r="371" spans="1:12" s="264" customFormat="1" ht="12.95" customHeight="1" x14ac:dyDescent="0.2">
      <c r="A371" s="200"/>
      <c r="B371" s="203"/>
      <c r="C371" s="282" t="s">
        <v>160</v>
      </c>
      <c r="D371" s="282"/>
      <c r="E371" s="283"/>
      <c r="F371" s="188">
        <f t="shared" ref="F371:K371" si="77">SUM(F369:F370)</f>
        <v>0</v>
      </c>
      <c r="G371" s="189">
        <f t="shared" si="77"/>
        <v>0</v>
      </c>
      <c r="H371" s="188">
        <f t="shared" si="77"/>
        <v>47</v>
      </c>
      <c r="I371" s="190">
        <f t="shared" si="77"/>
        <v>47</v>
      </c>
      <c r="J371" s="189">
        <f t="shared" si="77"/>
        <v>0</v>
      </c>
      <c r="K371" s="188">
        <f t="shared" si="77"/>
        <v>0</v>
      </c>
      <c r="L371" s="191">
        <f t="shared" si="76"/>
        <v>47</v>
      </c>
    </row>
    <row r="372" spans="1:12" ht="12.2" customHeight="1" x14ac:dyDescent="0.2">
      <c r="A372" s="269"/>
      <c r="B372" s="270"/>
      <c r="C372" s="270"/>
      <c r="D372" s="270"/>
      <c r="E372" s="271"/>
      <c r="F372" s="57"/>
      <c r="G372" s="58"/>
      <c r="H372" s="57"/>
      <c r="I372" s="246"/>
      <c r="J372" s="58"/>
      <c r="K372" s="57"/>
      <c r="L372" s="58"/>
    </row>
    <row r="373" spans="1:12" ht="12.95" customHeight="1" x14ac:dyDescent="0.2">
      <c r="A373" s="33"/>
      <c r="B373" s="34"/>
      <c r="C373" s="286" t="s">
        <v>19</v>
      </c>
      <c r="D373" s="286"/>
      <c r="E373" s="287"/>
      <c r="F373" s="49"/>
      <c r="G373" s="41"/>
      <c r="H373" s="49"/>
      <c r="I373" s="245"/>
      <c r="J373" s="41"/>
      <c r="K373" s="49"/>
      <c r="L373" s="41"/>
    </row>
    <row r="374" spans="1:12" ht="12.95" customHeight="1" x14ac:dyDescent="0.2">
      <c r="A374" s="33"/>
      <c r="B374" s="34"/>
      <c r="C374" s="34"/>
      <c r="D374" s="286" t="s">
        <v>14</v>
      </c>
      <c r="E374" s="287"/>
      <c r="F374" s="49">
        <v>121</v>
      </c>
      <c r="G374" s="41">
        <v>0</v>
      </c>
      <c r="H374" s="44">
        <v>0</v>
      </c>
      <c r="I374" s="245">
        <f>SUM(F374:H374)</f>
        <v>121</v>
      </c>
      <c r="J374" s="41">
        <v>0</v>
      </c>
      <c r="K374" s="44">
        <v>0</v>
      </c>
      <c r="L374" s="66">
        <f>SUM(I374:K374)</f>
        <v>121</v>
      </c>
    </row>
    <row r="375" spans="1:12" ht="12.95" customHeight="1" x14ac:dyDescent="0.2">
      <c r="A375" s="33"/>
      <c r="B375" s="34"/>
      <c r="C375" s="34"/>
      <c r="D375" s="286" t="s">
        <v>15</v>
      </c>
      <c r="E375" s="287"/>
      <c r="F375" s="49">
        <v>110</v>
      </c>
      <c r="G375" s="41">
        <v>0</v>
      </c>
      <c r="H375" s="44">
        <v>0</v>
      </c>
      <c r="I375" s="245">
        <f>SUM(F375:H375)</f>
        <v>110</v>
      </c>
      <c r="J375" s="41">
        <v>0</v>
      </c>
      <c r="K375" s="44">
        <v>0</v>
      </c>
      <c r="L375" s="66">
        <f>SUM(I375:K375)</f>
        <v>110</v>
      </c>
    </row>
    <row r="376" spans="1:12" ht="12.95" customHeight="1" x14ac:dyDescent="0.2">
      <c r="A376" s="200"/>
      <c r="B376" s="203"/>
      <c r="C376" s="282" t="s">
        <v>37</v>
      </c>
      <c r="D376" s="282"/>
      <c r="E376" s="283"/>
      <c r="F376" s="188">
        <f t="shared" ref="F376:L376" si="78">SUM(F374:F375)</f>
        <v>231</v>
      </c>
      <c r="G376" s="189">
        <f t="shared" si="78"/>
        <v>0</v>
      </c>
      <c r="H376" s="188">
        <f t="shared" si="78"/>
        <v>0</v>
      </c>
      <c r="I376" s="190">
        <f t="shared" si="78"/>
        <v>231</v>
      </c>
      <c r="J376" s="189">
        <f t="shared" si="78"/>
        <v>0</v>
      </c>
      <c r="K376" s="188">
        <f t="shared" si="78"/>
        <v>0</v>
      </c>
      <c r="L376" s="191">
        <f t="shared" si="78"/>
        <v>231</v>
      </c>
    </row>
    <row r="377" spans="1:12" ht="12.2" customHeight="1" x14ac:dyDescent="0.2">
      <c r="A377" s="33"/>
      <c r="B377" s="34"/>
      <c r="C377" s="34"/>
      <c r="D377" s="34"/>
      <c r="E377" s="35"/>
      <c r="F377" s="50"/>
      <c r="G377" s="51"/>
      <c r="H377" s="50"/>
      <c r="I377" s="245"/>
      <c r="J377" s="51"/>
      <c r="K377" s="50"/>
      <c r="L377" s="51"/>
    </row>
    <row r="378" spans="1:12" ht="12.95" customHeight="1" x14ac:dyDescent="0.2">
      <c r="A378" s="33"/>
      <c r="B378" s="34"/>
      <c r="C378" s="286" t="s">
        <v>23</v>
      </c>
      <c r="D378" s="286"/>
      <c r="E378" s="287"/>
      <c r="F378" s="49"/>
      <c r="G378" s="41"/>
      <c r="H378" s="49"/>
      <c r="I378" s="245"/>
      <c r="J378" s="41"/>
      <c r="K378" s="49"/>
      <c r="L378" s="41"/>
    </row>
    <row r="379" spans="1:12" ht="12.95" customHeight="1" x14ac:dyDescent="0.2">
      <c r="A379" s="33"/>
      <c r="B379" s="34"/>
      <c r="C379" s="34"/>
      <c r="D379" s="286" t="s">
        <v>14</v>
      </c>
      <c r="E379" s="287"/>
      <c r="F379" s="49">
        <v>9</v>
      </c>
      <c r="G379" s="41">
        <v>0</v>
      </c>
      <c r="H379" s="44">
        <v>0</v>
      </c>
      <c r="I379" s="245">
        <f>SUM(F379:H379)</f>
        <v>9</v>
      </c>
      <c r="J379" s="41">
        <v>0</v>
      </c>
      <c r="K379" s="44">
        <v>0</v>
      </c>
      <c r="L379" s="66">
        <f>SUM(I379:K379)</f>
        <v>9</v>
      </c>
    </row>
    <row r="380" spans="1:12" ht="12.95" customHeight="1" x14ac:dyDescent="0.2">
      <c r="A380" s="33"/>
      <c r="B380" s="34"/>
      <c r="C380" s="34"/>
      <c r="D380" s="286" t="s">
        <v>15</v>
      </c>
      <c r="E380" s="287"/>
      <c r="F380" s="49">
        <v>11</v>
      </c>
      <c r="G380" s="41">
        <v>0</v>
      </c>
      <c r="H380" s="44">
        <v>0</v>
      </c>
      <c r="I380" s="245">
        <f>SUM(F380:H380)</f>
        <v>11</v>
      </c>
      <c r="J380" s="41">
        <v>0</v>
      </c>
      <c r="K380" s="44">
        <v>0</v>
      </c>
      <c r="L380" s="66">
        <f>SUM(I380:K380)</f>
        <v>11</v>
      </c>
    </row>
    <row r="381" spans="1:12" ht="12.95" customHeight="1" x14ac:dyDescent="0.2">
      <c r="A381" s="200"/>
      <c r="B381" s="203"/>
      <c r="C381" s="282" t="s">
        <v>38</v>
      </c>
      <c r="D381" s="282"/>
      <c r="E381" s="283"/>
      <c r="F381" s="188">
        <f t="shared" ref="F381:L381" si="79">SUM(F379:F380)</f>
        <v>20</v>
      </c>
      <c r="G381" s="189">
        <f t="shared" si="79"/>
        <v>0</v>
      </c>
      <c r="H381" s="188">
        <f t="shared" si="79"/>
        <v>0</v>
      </c>
      <c r="I381" s="190">
        <f t="shared" si="79"/>
        <v>20</v>
      </c>
      <c r="J381" s="189">
        <f t="shared" si="79"/>
        <v>0</v>
      </c>
      <c r="K381" s="188">
        <f t="shared" si="79"/>
        <v>0</v>
      </c>
      <c r="L381" s="191">
        <f t="shared" si="79"/>
        <v>20</v>
      </c>
    </row>
    <row r="382" spans="1:12" ht="12.2" customHeight="1" x14ac:dyDescent="0.2">
      <c r="A382" s="33"/>
      <c r="B382" s="34"/>
      <c r="C382" s="34"/>
      <c r="D382" s="34"/>
      <c r="E382" s="35"/>
      <c r="F382" s="49"/>
      <c r="G382" s="41"/>
      <c r="H382" s="49"/>
      <c r="I382" s="245"/>
      <c r="J382" s="41"/>
      <c r="K382" s="49"/>
      <c r="L382" s="41"/>
    </row>
    <row r="383" spans="1:12" ht="12.95" customHeight="1" x14ac:dyDescent="0.2">
      <c r="A383" s="33"/>
      <c r="B383" s="34"/>
      <c r="C383" s="286" t="s">
        <v>24</v>
      </c>
      <c r="D383" s="286"/>
      <c r="E383" s="287"/>
      <c r="F383" s="49"/>
      <c r="G383" s="41"/>
      <c r="H383" s="49"/>
      <c r="I383" s="245"/>
      <c r="J383" s="41"/>
      <c r="K383" s="49"/>
      <c r="L383" s="41"/>
    </row>
    <row r="384" spans="1:12" ht="12.95" customHeight="1" x14ac:dyDescent="0.2">
      <c r="A384" s="33"/>
      <c r="B384" s="34"/>
      <c r="C384" s="34"/>
      <c r="D384" s="286" t="s">
        <v>14</v>
      </c>
      <c r="E384" s="287"/>
      <c r="F384" s="49">
        <v>68</v>
      </c>
      <c r="G384" s="41">
        <v>0</v>
      </c>
      <c r="H384" s="44">
        <v>0</v>
      </c>
      <c r="I384" s="245">
        <f>SUM(F384:H384)</f>
        <v>68</v>
      </c>
      <c r="J384" s="41">
        <v>0</v>
      </c>
      <c r="K384" s="44">
        <v>0</v>
      </c>
      <c r="L384" s="66">
        <f>SUM(I384:K384)</f>
        <v>68</v>
      </c>
    </row>
    <row r="385" spans="1:12" ht="12.95" customHeight="1" x14ac:dyDescent="0.2">
      <c r="A385" s="33"/>
      <c r="B385" s="34"/>
      <c r="C385" s="34"/>
      <c r="D385" s="286" t="s">
        <v>15</v>
      </c>
      <c r="E385" s="287"/>
      <c r="F385" s="49">
        <v>109</v>
      </c>
      <c r="G385" s="41">
        <v>0</v>
      </c>
      <c r="H385" s="44">
        <v>0</v>
      </c>
      <c r="I385" s="245">
        <f>SUM(F385:H385)</f>
        <v>109</v>
      </c>
      <c r="J385" s="41">
        <v>0</v>
      </c>
      <c r="K385" s="44">
        <v>0</v>
      </c>
      <c r="L385" s="66">
        <f>SUM(I385:K385)</f>
        <v>109</v>
      </c>
    </row>
    <row r="386" spans="1:12" ht="12.95" customHeight="1" x14ac:dyDescent="0.2">
      <c r="A386" s="200"/>
      <c r="B386" s="203"/>
      <c r="C386" s="282" t="s">
        <v>39</v>
      </c>
      <c r="D386" s="282"/>
      <c r="E386" s="283"/>
      <c r="F386" s="188">
        <f t="shared" ref="F386:L386" si="80">SUM(F384:F385)</f>
        <v>177</v>
      </c>
      <c r="G386" s="189">
        <f t="shared" si="80"/>
        <v>0</v>
      </c>
      <c r="H386" s="188">
        <f t="shared" si="80"/>
        <v>0</v>
      </c>
      <c r="I386" s="190">
        <f t="shared" si="80"/>
        <v>177</v>
      </c>
      <c r="J386" s="189">
        <f t="shared" si="80"/>
        <v>0</v>
      </c>
      <c r="K386" s="188">
        <f t="shared" si="80"/>
        <v>0</v>
      </c>
      <c r="L386" s="191">
        <f t="shared" si="80"/>
        <v>177</v>
      </c>
    </row>
    <row r="387" spans="1:12" ht="12.2" customHeight="1" x14ac:dyDescent="0.2">
      <c r="A387" s="33"/>
      <c r="B387" s="34"/>
      <c r="C387" s="34"/>
      <c r="D387" s="34"/>
      <c r="E387" s="35"/>
      <c r="F387" s="49"/>
      <c r="G387" s="41"/>
      <c r="H387" s="49"/>
      <c r="I387" s="245"/>
      <c r="J387" s="41"/>
      <c r="K387" s="49"/>
      <c r="L387" s="41"/>
    </row>
    <row r="388" spans="1:12" ht="12.95" customHeight="1" x14ac:dyDescent="0.2">
      <c r="A388" s="33"/>
      <c r="B388" s="276" t="s">
        <v>161</v>
      </c>
      <c r="C388" s="276"/>
      <c r="D388" s="276"/>
      <c r="E388" s="277"/>
      <c r="G388" s="41"/>
      <c r="H388" s="49"/>
      <c r="I388" s="245"/>
      <c r="J388" s="41"/>
      <c r="K388" s="49"/>
      <c r="L388" s="41"/>
    </row>
    <row r="389" spans="1:12" ht="12.95" customHeight="1" x14ac:dyDescent="0.2">
      <c r="A389" s="33"/>
      <c r="B389" s="34"/>
      <c r="D389" s="34" t="s">
        <v>14</v>
      </c>
      <c r="E389" s="35"/>
      <c r="F389" s="49">
        <f>SUM(F359,F364,F369,F374,F379,F384)</f>
        <v>961</v>
      </c>
      <c r="G389" s="41">
        <f t="shared" ref="G389" si="81">SUM(G359,G364,G369,G374,G379,G384)</f>
        <v>8</v>
      </c>
      <c r="H389" s="44">
        <f t="shared" ref="G389:H390" si="82">SUM(H359,H364,H369,H374,H379,H384)</f>
        <v>261</v>
      </c>
      <c r="I389" s="245">
        <f>SUM(I359,I364,I369,I374,I379,I384)</f>
        <v>1230</v>
      </c>
      <c r="J389" s="41">
        <f t="shared" ref="J389:L389" si="83">SUM(J359,J364,J369,J374,J379,J384)</f>
        <v>56</v>
      </c>
      <c r="K389" s="44">
        <f t="shared" si="83"/>
        <v>120</v>
      </c>
      <c r="L389" s="41">
        <f t="shared" si="83"/>
        <v>1406</v>
      </c>
    </row>
    <row r="390" spans="1:12" ht="12.95" customHeight="1" x14ac:dyDescent="0.2">
      <c r="A390" s="33"/>
      <c r="B390" s="34"/>
      <c r="D390" s="34" t="s">
        <v>15</v>
      </c>
      <c r="E390" s="35"/>
      <c r="F390" s="49">
        <f>SUM(F360,F365,F370,F375,F380,F385)</f>
        <v>863</v>
      </c>
      <c r="G390" s="41">
        <f t="shared" si="82"/>
        <v>17</v>
      </c>
      <c r="H390" s="44">
        <f t="shared" si="82"/>
        <v>489</v>
      </c>
      <c r="I390" s="245">
        <f>SUM(I360,I365,I370,I375,I380,I385)</f>
        <v>1369</v>
      </c>
      <c r="J390" s="41">
        <f t="shared" ref="J390:L390" si="84">SUM(J360,J365,J370,J375,J380,J385)</f>
        <v>173</v>
      </c>
      <c r="K390" s="44">
        <f t="shared" si="84"/>
        <v>574</v>
      </c>
      <c r="L390" s="41">
        <f t="shared" si="84"/>
        <v>2116</v>
      </c>
    </row>
    <row r="391" spans="1:12" s="264" customFormat="1" ht="12.95" customHeight="1" x14ac:dyDescent="0.2">
      <c r="A391" s="200"/>
      <c r="B391" s="284" t="s">
        <v>162</v>
      </c>
      <c r="C391" s="284"/>
      <c r="D391" s="284"/>
      <c r="E391" s="285"/>
      <c r="F391" s="206">
        <f>SUM(F389:F390)</f>
        <v>1824</v>
      </c>
      <c r="G391" s="207">
        <f t="shared" ref="G391:K391" si="85">SUM(G389:G390)</f>
        <v>25</v>
      </c>
      <c r="H391" s="208">
        <f t="shared" si="85"/>
        <v>750</v>
      </c>
      <c r="I391" s="209">
        <f>IF(SUM(I389:I390)=SUM(F391:H391),SUM(F391:H391),ERR)</f>
        <v>2599</v>
      </c>
      <c r="J391" s="207">
        <f t="shared" si="85"/>
        <v>229</v>
      </c>
      <c r="K391" s="208">
        <f t="shared" si="85"/>
        <v>694</v>
      </c>
      <c r="L391" s="210">
        <f>IF(SUM(I391:K391)=SUM(L389:L390),SUM(L389:L390),ERR)</f>
        <v>3522</v>
      </c>
    </row>
    <row r="392" spans="1:12" ht="12.95" customHeight="1" x14ac:dyDescent="0.2">
      <c r="A392" s="269"/>
      <c r="B392" s="270"/>
      <c r="C392" s="270"/>
      <c r="D392" s="270"/>
      <c r="E392" s="271"/>
      <c r="F392" s="49"/>
      <c r="G392" s="41"/>
      <c r="H392" s="49"/>
      <c r="I392" s="245"/>
      <c r="J392" s="41"/>
      <c r="K392" s="49"/>
      <c r="L392" s="41"/>
    </row>
    <row r="393" spans="1:12" ht="12.95" customHeight="1" x14ac:dyDescent="0.2">
      <c r="A393" s="272" t="s">
        <v>0</v>
      </c>
      <c r="B393" s="273"/>
      <c r="C393" s="273"/>
      <c r="D393" s="273"/>
      <c r="E393" s="274"/>
      <c r="F393" s="183">
        <f>SUM(F353,F391)</f>
        <v>10344</v>
      </c>
      <c r="G393" s="184">
        <f>SUM(G353,G391)</f>
        <v>215</v>
      </c>
      <c r="H393" s="185">
        <f>SUM(H353,H391)</f>
        <v>1799</v>
      </c>
      <c r="I393" s="186">
        <f>IF(SUM(F393:H393)=SUM(I353,I391),SUM(I353,I391),ERR)</f>
        <v>12358</v>
      </c>
      <c r="J393" s="184">
        <f>SUM(J353,J391)</f>
        <v>230</v>
      </c>
      <c r="K393" s="185">
        <f>SUM(K353,K391)</f>
        <v>710</v>
      </c>
      <c r="L393" s="184">
        <f>IF(SUM(I393:K393)=SUM(L353,L391),SUM(L353,L391),ERR)</f>
        <v>13298</v>
      </c>
    </row>
    <row r="394" spans="1:12" ht="12.75" customHeight="1" x14ac:dyDescent="0.2">
      <c r="A394" s="233"/>
      <c r="B394" s="234"/>
      <c r="C394" s="234"/>
      <c r="D394" s="234"/>
      <c r="E394" s="235"/>
      <c r="F394" s="49"/>
      <c r="G394" s="41"/>
      <c r="H394" s="49"/>
      <c r="I394" s="245"/>
      <c r="J394" s="41"/>
      <c r="K394" s="49"/>
      <c r="L394" s="41"/>
    </row>
    <row r="395" spans="1:12" ht="12.95" customHeight="1" x14ac:dyDescent="0.2">
      <c r="A395" s="275" t="s">
        <v>163</v>
      </c>
      <c r="B395" s="276"/>
      <c r="C395" s="276"/>
      <c r="D395" s="276"/>
      <c r="E395" s="277"/>
      <c r="F395" s="49"/>
      <c r="G395" s="41"/>
      <c r="H395" s="49"/>
      <c r="I395" s="245"/>
      <c r="J395" s="41"/>
      <c r="K395" s="49"/>
      <c r="L395" s="41"/>
    </row>
    <row r="396" spans="1:12" ht="10.9" customHeight="1" x14ac:dyDescent="0.2">
      <c r="A396" s="269"/>
      <c r="B396" s="270"/>
      <c r="C396" s="270"/>
      <c r="D396" s="270"/>
      <c r="E396" s="271"/>
      <c r="F396" s="49"/>
      <c r="G396" s="41"/>
      <c r="H396" s="49"/>
      <c r="I396" s="245"/>
      <c r="J396" s="41"/>
      <c r="K396" s="49"/>
      <c r="L396" s="41"/>
    </row>
    <row r="397" spans="1:12" ht="12.95" customHeight="1" x14ac:dyDescent="0.2">
      <c r="A397" s="33"/>
      <c r="B397" s="276" t="s">
        <v>58</v>
      </c>
      <c r="C397" s="276"/>
      <c r="D397" s="276"/>
      <c r="E397" s="277"/>
      <c r="F397" s="49"/>
      <c r="G397" s="41"/>
      <c r="H397" s="49"/>
      <c r="I397" s="245"/>
      <c r="J397" s="41"/>
      <c r="K397" s="49"/>
      <c r="L397" s="41"/>
    </row>
    <row r="398" spans="1:12" ht="12.95" customHeight="1" x14ac:dyDescent="0.2">
      <c r="A398" s="231"/>
      <c r="B398" s="232"/>
      <c r="C398" s="227" t="s">
        <v>126</v>
      </c>
      <c r="D398" s="227"/>
      <c r="E398" s="229"/>
      <c r="F398" s="49"/>
      <c r="G398" s="41"/>
      <c r="H398" s="49"/>
      <c r="I398" s="245"/>
      <c r="J398" s="41"/>
      <c r="K398" s="49"/>
      <c r="L398" s="41"/>
    </row>
    <row r="399" spans="1:12" ht="12.95" customHeight="1" x14ac:dyDescent="0.2">
      <c r="A399" s="231"/>
      <c r="B399" s="232"/>
      <c r="C399" s="228"/>
      <c r="D399" s="286" t="s">
        <v>46</v>
      </c>
      <c r="E399" s="287"/>
      <c r="F399" s="49">
        <v>1</v>
      </c>
      <c r="G399" s="41">
        <v>1</v>
      </c>
      <c r="H399" s="49">
        <v>0</v>
      </c>
      <c r="I399" s="245">
        <f>SUM(F399:H399)</f>
        <v>2</v>
      </c>
      <c r="J399" s="41">
        <v>0</v>
      </c>
      <c r="K399" s="49">
        <v>0</v>
      </c>
      <c r="L399" s="66">
        <f>SUM(I399:K399)</f>
        <v>2</v>
      </c>
    </row>
    <row r="400" spans="1:12" ht="12.95" customHeight="1" x14ac:dyDescent="0.2">
      <c r="A400" s="161"/>
      <c r="B400" s="162"/>
      <c r="C400" s="230"/>
      <c r="D400" s="280" t="s">
        <v>47</v>
      </c>
      <c r="E400" s="281"/>
      <c r="F400" s="50">
        <v>79</v>
      </c>
      <c r="G400" s="51">
        <v>4</v>
      </c>
      <c r="H400" s="50">
        <v>79</v>
      </c>
      <c r="I400" s="245">
        <f>SUM(F400:H400)</f>
        <v>162</v>
      </c>
      <c r="J400" s="51">
        <v>1</v>
      </c>
      <c r="K400" s="50">
        <v>5</v>
      </c>
      <c r="L400" s="72">
        <f>SUM(I400:K400)</f>
        <v>168</v>
      </c>
    </row>
    <row r="401" spans="1:12" ht="12.95" customHeight="1" x14ac:dyDescent="0.2">
      <c r="A401" s="200"/>
      <c r="B401" s="203"/>
      <c r="C401" s="282" t="s">
        <v>127</v>
      </c>
      <c r="D401" s="282"/>
      <c r="E401" s="283"/>
      <c r="F401" s="188">
        <f>SUM(F399:F400)</f>
        <v>80</v>
      </c>
      <c r="G401" s="189">
        <f t="shared" ref="G401:L401" si="86">SUM(G399:G400)</f>
        <v>5</v>
      </c>
      <c r="H401" s="188">
        <f t="shared" si="86"/>
        <v>79</v>
      </c>
      <c r="I401" s="190">
        <f t="shared" si="86"/>
        <v>164</v>
      </c>
      <c r="J401" s="189">
        <f t="shared" si="86"/>
        <v>1</v>
      </c>
      <c r="K401" s="188">
        <f t="shared" si="86"/>
        <v>5</v>
      </c>
      <c r="L401" s="191">
        <f t="shared" si="86"/>
        <v>170</v>
      </c>
    </row>
    <row r="402" spans="1:12" ht="12.95" customHeight="1" x14ac:dyDescent="0.2">
      <c r="A402" s="269"/>
      <c r="B402" s="270"/>
      <c r="C402" s="270"/>
      <c r="D402" s="270"/>
      <c r="E402" s="271"/>
      <c r="F402" s="49"/>
      <c r="G402" s="41"/>
      <c r="H402" s="49"/>
      <c r="I402" s="245"/>
      <c r="J402" s="41"/>
      <c r="K402" s="49"/>
      <c r="L402" s="41"/>
    </row>
    <row r="403" spans="1:12" ht="12.95" customHeight="1" x14ac:dyDescent="0.2">
      <c r="A403" s="33"/>
      <c r="B403" s="34"/>
      <c r="C403" s="286" t="s">
        <v>5</v>
      </c>
      <c r="D403" s="286"/>
      <c r="E403" s="287"/>
      <c r="F403" s="49"/>
      <c r="G403" s="41"/>
      <c r="H403" s="49"/>
      <c r="I403" s="245"/>
      <c r="J403" s="41"/>
      <c r="K403" s="49"/>
      <c r="L403" s="41"/>
    </row>
    <row r="404" spans="1:12" ht="12.95" customHeight="1" x14ac:dyDescent="0.2">
      <c r="A404" s="33"/>
      <c r="B404" s="34"/>
      <c r="C404" s="34"/>
      <c r="D404" s="286" t="s">
        <v>46</v>
      </c>
      <c r="E404" s="287"/>
      <c r="F404" s="49">
        <v>1960</v>
      </c>
      <c r="G404" s="41">
        <v>1</v>
      </c>
      <c r="H404" s="49">
        <v>3</v>
      </c>
      <c r="I404" s="245">
        <f>SUM(F404:H404)</f>
        <v>1964</v>
      </c>
      <c r="J404" s="41">
        <v>0</v>
      </c>
      <c r="K404" s="49">
        <v>7</v>
      </c>
      <c r="L404" s="66">
        <f>SUM(I404:K404)</f>
        <v>1971</v>
      </c>
    </row>
    <row r="405" spans="1:12" ht="12.95" customHeight="1" x14ac:dyDescent="0.2">
      <c r="A405" s="33"/>
      <c r="B405" s="34"/>
      <c r="C405" s="34"/>
      <c r="D405" s="280" t="s">
        <v>47</v>
      </c>
      <c r="E405" s="281"/>
      <c r="F405" s="49">
        <v>45</v>
      </c>
      <c r="G405" s="41">
        <v>2</v>
      </c>
      <c r="H405" s="49">
        <v>39</v>
      </c>
      <c r="I405" s="245">
        <f>SUM(F405:H405)</f>
        <v>86</v>
      </c>
      <c r="J405" s="41">
        <v>0</v>
      </c>
      <c r="K405" s="49">
        <v>1</v>
      </c>
      <c r="L405" s="66">
        <f>SUM(I405:K405)</f>
        <v>87</v>
      </c>
    </row>
    <row r="406" spans="1:12" ht="12.95" customHeight="1" x14ac:dyDescent="0.2">
      <c r="A406" s="200"/>
      <c r="B406" s="203"/>
      <c r="C406" s="282" t="s">
        <v>33</v>
      </c>
      <c r="D406" s="282"/>
      <c r="E406" s="283"/>
      <c r="F406" s="188">
        <f t="shared" ref="F406:L406" si="87">SUM(F404:F405)</f>
        <v>2005</v>
      </c>
      <c r="G406" s="189">
        <f t="shared" si="87"/>
        <v>3</v>
      </c>
      <c r="H406" s="188">
        <f t="shared" si="87"/>
        <v>42</v>
      </c>
      <c r="I406" s="190">
        <f t="shared" si="87"/>
        <v>2050</v>
      </c>
      <c r="J406" s="189">
        <f t="shared" si="87"/>
        <v>0</v>
      </c>
      <c r="K406" s="188">
        <f t="shared" si="87"/>
        <v>8</v>
      </c>
      <c r="L406" s="191">
        <f t="shared" si="87"/>
        <v>2058</v>
      </c>
    </row>
    <row r="407" spans="1:12" ht="12.95" customHeight="1" x14ac:dyDescent="0.2">
      <c r="A407" s="33"/>
      <c r="B407" s="34"/>
      <c r="C407" s="34"/>
      <c r="D407" s="34"/>
      <c r="E407" s="35"/>
      <c r="F407" s="49"/>
      <c r="G407" s="41"/>
      <c r="H407" s="49"/>
      <c r="I407" s="245"/>
      <c r="J407" s="41"/>
      <c r="K407" s="49"/>
      <c r="L407" s="41"/>
    </row>
    <row r="408" spans="1:12" ht="12.95" customHeight="1" x14ac:dyDescent="0.2">
      <c r="A408" s="33"/>
      <c r="B408" s="34"/>
      <c r="C408" s="286" t="s">
        <v>129</v>
      </c>
      <c r="D408" s="286"/>
      <c r="E408" s="287"/>
      <c r="F408" s="49"/>
      <c r="G408" s="41"/>
      <c r="H408" s="49"/>
      <c r="I408" s="245"/>
      <c r="J408" s="41"/>
      <c r="K408" s="49"/>
      <c r="L408" s="41"/>
    </row>
    <row r="409" spans="1:12" ht="12.95" customHeight="1" x14ac:dyDescent="0.2">
      <c r="A409" s="33"/>
      <c r="B409" s="34"/>
      <c r="C409" s="34"/>
      <c r="D409" s="286" t="s">
        <v>46</v>
      </c>
      <c r="E409" s="287"/>
      <c r="F409" s="49">
        <v>1590</v>
      </c>
      <c r="G409" s="41">
        <v>2</v>
      </c>
      <c r="H409" s="49">
        <v>10</v>
      </c>
      <c r="I409" s="245">
        <f>SUM(F409:H409)</f>
        <v>1602</v>
      </c>
      <c r="J409" s="41">
        <v>0</v>
      </c>
      <c r="K409" s="49">
        <v>1</v>
      </c>
      <c r="L409" s="66">
        <f>SUM(I409:K409)</f>
        <v>1603</v>
      </c>
    </row>
    <row r="410" spans="1:12" ht="12.95" customHeight="1" x14ac:dyDescent="0.2">
      <c r="A410" s="33"/>
      <c r="B410" s="34"/>
      <c r="C410" s="34"/>
      <c r="D410" s="280" t="s">
        <v>47</v>
      </c>
      <c r="E410" s="281"/>
      <c r="F410" s="49">
        <v>61</v>
      </c>
      <c r="G410" s="41">
        <v>7</v>
      </c>
      <c r="H410" s="49">
        <v>17</v>
      </c>
      <c r="I410" s="245">
        <f>SUM(F410:H410)</f>
        <v>85</v>
      </c>
      <c r="J410" s="41">
        <v>0</v>
      </c>
      <c r="K410" s="49">
        <v>0</v>
      </c>
      <c r="L410" s="66">
        <f>SUM(I410:K410)</f>
        <v>85</v>
      </c>
    </row>
    <row r="411" spans="1:12" ht="12.95" customHeight="1" x14ac:dyDescent="0.2">
      <c r="A411" s="200"/>
      <c r="B411" s="203"/>
      <c r="C411" s="282" t="s">
        <v>130</v>
      </c>
      <c r="D411" s="282"/>
      <c r="E411" s="283"/>
      <c r="F411" s="188">
        <f t="shared" ref="F411" si="88">SUM(F409:F410)</f>
        <v>1651</v>
      </c>
      <c r="G411" s="189">
        <f>SUM(G409:G410)</f>
        <v>9</v>
      </c>
      <c r="H411" s="188">
        <f t="shared" ref="H411:L411" si="89">SUM(H409:H410)</f>
        <v>27</v>
      </c>
      <c r="I411" s="190">
        <f t="shared" si="89"/>
        <v>1687</v>
      </c>
      <c r="J411" s="189">
        <f t="shared" si="89"/>
        <v>0</v>
      </c>
      <c r="K411" s="188">
        <f t="shared" si="89"/>
        <v>1</v>
      </c>
      <c r="L411" s="191">
        <f t="shared" si="89"/>
        <v>1688</v>
      </c>
    </row>
    <row r="412" spans="1:12" ht="12.95" customHeight="1" x14ac:dyDescent="0.2">
      <c r="A412" s="70"/>
      <c r="B412" s="94"/>
      <c r="C412" s="94"/>
      <c r="D412" s="94"/>
      <c r="E412" s="93"/>
      <c r="F412" s="49"/>
      <c r="G412" s="41"/>
      <c r="H412" s="49"/>
      <c r="I412" s="245"/>
      <c r="J412" s="41"/>
      <c r="K412" s="49"/>
      <c r="L412" s="41"/>
    </row>
    <row r="413" spans="1:12" ht="12.95" customHeight="1" x14ac:dyDescent="0.2">
      <c r="A413" s="33"/>
      <c r="B413" s="34"/>
      <c r="C413" s="286" t="s">
        <v>6</v>
      </c>
      <c r="D413" s="286"/>
      <c r="E413" s="287"/>
      <c r="F413" s="49"/>
      <c r="G413" s="41"/>
      <c r="H413" s="49"/>
      <c r="I413" s="245"/>
      <c r="J413" s="41"/>
      <c r="K413" s="49"/>
      <c r="L413" s="41"/>
    </row>
    <row r="414" spans="1:12" ht="12.95" customHeight="1" x14ac:dyDescent="0.2">
      <c r="A414" s="33"/>
      <c r="B414" s="34"/>
      <c r="C414" s="34"/>
      <c r="D414" s="286" t="s">
        <v>46</v>
      </c>
      <c r="E414" s="287"/>
      <c r="F414" s="49">
        <v>1747</v>
      </c>
      <c r="G414" s="41">
        <v>29</v>
      </c>
      <c r="H414" s="49">
        <v>49</v>
      </c>
      <c r="I414" s="245">
        <f>SUM(F414:H414)</f>
        <v>1825</v>
      </c>
      <c r="J414" s="41">
        <v>0</v>
      </c>
      <c r="K414" s="49">
        <v>0</v>
      </c>
      <c r="L414" s="66">
        <f>SUM(I414:K414)</f>
        <v>1825</v>
      </c>
    </row>
    <row r="415" spans="1:12" ht="12.95" customHeight="1" x14ac:dyDescent="0.2">
      <c r="A415" s="33"/>
      <c r="B415" s="34"/>
      <c r="C415" s="34"/>
      <c r="D415" s="280" t="s">
        <v>47</v>
      </c>
      <c r="E415" s="281"/>
      <c r="F415" s="49">
        <v>114</v>
      </c>
      <c r="G415" s="41">
        <v>38</v>
      </c>
      <c r="H415" s="49">
        <v>146</v>
      </c>
      <c r="I415" s="245">
        <f>SUM(F415:H415)</f>
        <v>298</v>
      </c>
      <c r="J415" s="41">
        <v>0</v>
      </c>
      <c r="K415" s="49">
        <v>0</v>
      </c>
      <c r="L415" s="66">
        <f>SUM(I415:K415)</f>
        <v>298</v>
      </c>
    </row>
    <row r="416" spans="1:12" ht="12.95" customHeight="1" x14ac:dyDescent="0.2">
      <c r="A416" s="211"/>
      <c r="B416" s="212"/>
      <c r="C416" s="289" t="s">
        <v>34</v>
      </c>
      <c r="D416" s="289"/>
      <c r="E416" s="290"/>
      <c r="F416" s="213">
        <f t="shared" ref="F416:L416" si="90">SUM(F414:F415)</f>
        <v>1861</v>
      </c>
      <c r="G416" s="214">
        <f t="shared" si="90"/>
        <v>67</v>
      </c>
      <c r="H416" s="213">
        <f t="shared" si="90"/>
        <v>195</v>
      </c>
      <c r="I416" s="215">
        <f t="shared" si="90"/>
        <v>2123</v>
      </c>
      <c r="J416" s="214">
        <f t="shared" si="90"/>
        <v>0</v>
      </c>
      <c r="K416" s="213">
        <f t="shared" si="90"/>
        <v>0</v>
      </c>
      <c r="L416" s="216">
        <f t="shared" si="90"/>
        <v>2123</v>
      </c>
    </row>
    <row r="417" spans="1:12" ht="12.95" customHeight="1" x14ac:dyDescent="0.2">
      <c r="A417" s="33"/>
      <c r="B417" s="34"/>
      <c r="C417" s="34"/>
      <c r="D417" s="34"/>
      <c r="E417" s="35"/>
      <c r="F417" s="49"/>
      <c r="G417" s="41"/>
      <c r="H417" s="49"/>
      <c r="I417" s="245"/>
      <c r="J417" s="41"/>
      <c r="K417" s="49"/>
      <c r="L417" s="41"/>
    </row>
    <row r="418" spans="1:12" ht="12.95" customHeight="1" x14ac:dyDescent="0.2">
      <c r="A418" s="275" t="s">
        <v>164</v>
      </c>
      <c r="B418" s="276"/>
      <c r="C418" s="276"/>
      <c r="D418" s="276"/>
      <c r="E418" s="277"/>
      <c r="F418" s="49"/>
      <c r="G418" s="41"/>
      <c r="H418" s="49"/>
      <c r="I418" s="245"/>
      <c r="J418" s="41"/>
      <c r="K418" s="49"/>
      <c r="L418" s="41"/>
    </row>
    <row r="419" spans="1:12" ht="12.95" customHeight="1" x14ac:dyDescent="0.2">
      <c r="A419" s="237"/>
      <c r="B419" s="238"/>
      <c r="C419" s="238"/>
      <c r="D419" s="238"/>
      <c r="E419" s="239"/>
      <c r="F419" s="49"/>
      <c r="G419" s="41"/>
      <c r="H419" s="49"/>
      <c r="I419" s="245"/>
      <c r="J419" s="41"/>
      <c r="K419" s="49"/>
      <c r="L419" s="41"/>
    </row>
    <row r="420" spans="1:12" ht="12.95" customHeight="1" x14ac:dyDescent="0.2">
      <c r="A420" s="33"/>
      <c r="B420" s="34"/>
      <c r="C420" s="286" t="s">
        <v>7</v>
      </c>
      <c r="D420" s="286"/>
      <c r="E420" s="287"/>
      <c r="F420" s="49"/>
      <c r="G420" s="41"/>
      <c r="H420" s="49"/>
      <c r="I420" s="245"/>
      <c r="J420" s="41"/>
      <c r="K420" s="49"/>
      <c r="L420" s="41"/>
    </row>
    <row r="421" spans="1:12" ht="12.95" customHeight="1" x14ac:dyDescent="0.2">
      <c r="A421" s="33"/>
      <c r="B421" s="34"/>
      <c r="C421" s="34"/>
      <c r="D421" s="286" t="s">
        <v>46</v>
      </c>
      <c r="E421" s="287"/>
      <c r="F421" s="49">
        <v>2398</v>
      </c>
      <c r="G421" s="41">
        <v>51</v>
      </c>
      <c r="H421" s="49">
        <v>144</v>
      </c>
      <c r="I421" s="245">
        <f>SUM(F421:H421)</f>
        <v>2593</v>
      </c>
      <c r="J421" s="41">
        <v>0</v>
      </c>
      <c r="K421" s="49">
        <v>0</v>
      </c>
      <c r="L421" s="66">
        <f>SUM(I421:K421)</f>
        <v>2593</v>
      </c>
    </row>
    <row r="422" spans="1:12" ht="12.95" customHeight="1" x14ac:dyDescent="0.2">
      <c r="A422" s="33"/>
      <c r="B422" s="34"/>
      <c r="C422" s="34"/>
      <c r="D422" s="280" t="s">
        <v>47</v>
      </c>
      <c r="E422" s="281"/>
      <c r="F422" s="49">
        <v>321</v>
      </c>
      <c r="G422" s="41">
        <v>50</v>
      </c>
      <c r="H422" s="49">
        <v>441</v>
      </c>
      <c r="I422" s="245">
        <f>SUM(F422:H422)</f>
        <v>812</v>
      </c>
      <c r="J422" s="41">
        <v>0</v>
      </c>
      <c r="K422" s="49">
        <v>0</v>
      </c>
      <c r="L422" s="66">
        <f>SUM(I422:K422)</f>
        <v>812</v>
      </c>
    </row>
    <row r="423" spans="1:12" ht="12.95" customHeight="1" x14ac:dyDescent="0.2">
      <c r="A423" s="200"/>
      <c r="B423" s="203"/>
      <c r="C423" s="282" t="s">
        <v>35</v>
      </c>
      <c r="D423" s="282"/>
      <c r="E423" s="283"/>
      <c r="F423" s="188">
        <f t="shared" ref="F423:L423" si="91">SUM(F421:F422)</f>
        <v>2719</v>
      </c>
      <c r="G423" s="189">
        <f t="shared" si="91"/>
        <v>101</v>
      </c>
      <c r="H423" s="188">
        <f t="shared" si="91"/>
        <v>585</v>
      </c>
      <c r="I423" s="190">
        <f t="shared" si="91"/>
        <v>3405</v>
      </c>
      <c r="J423" s="189">
        <f t="shared" si="91"/>
        <v>0</v>
      </c>
      <c r="K423" s="188">
        <f t="shared" si="91"/>
        <v>0</v>
      </c>
      <c r="L423" s="191">
        <f t="shared" si="91"/>
        <v>3405</v>
      </c>
    </row>
    <row r="424" spans="1:12" ht="12.95" customHeight="1" x14ac:dyDescent="0.2">
      <c r="A424" s="33"/>
      <c r="B424" s="34"/>
      <c r="C424" s="34"/>
      <c r="D424" s="34"/>
      <c r="E424" s="35"/>
      <c r="F424" s="49"/>
      <c r="G424" s="41"/>
      <c r="H424" s="49"/>
      <c r="I424" s="245"/>
      <c r="J424" s="41"/>
      <c r="K424" s="49"/>
      <c r="L424" s="41"/>
    </row>
    <row r="425" spans="1:12" ht="12.95" customHeight="1" x14ac:dyDescent="0.2">
      <c r="A425" s="33"/>
      <c r="B425" s="34"/>
      <c r="C425" s="286" t="s">
        <v>49</v>
      </c>
      <c r="D425" s="286"/>
      <c r="E425" s="287"/>
      <c r="F425" s="49"/>
      <c r="G425" s="41"/>
      <c r="H425" s="49"/>
      <c r="I425" s="245"/>
      <c r="J425" s="41"/>
      <c r="K425" s="49"/>
      <c r="L425" s="41"/>
    </row>
    <row r="426" spans="1:12" ht="12.95" customHeight="1" x14ac:dyDescent="0.2">
      <c r="A426" s="33"/>
      <c r="B426" s="34"/>
      <c r="C426" s="34"/>
      <c r="D426" s="286" t="s">
        <v>46</v>
      </c>
      <c r="E426" s="287"/>
      <c r="F426" s="49">
        <v>108</v>
      </c>
      <c r="G426" s="41">
        <v>1</v>
      </c>
      <c r="H426" s="49">
        <v>39</v>
      </c>
      <c r="I426" s="245">
        <f>SUM(F426:H426)</f>
        <v>148</v>
      </c>
      <c r="J426" s="41">
        <v>0</v>
      </c>
      <c r="K426" s="49">
        <v>0</v>
      </c>
      <c r="L426" s="66">
        <f>SUM(I426:K426)</f>
        <v>148</v>
      </c>
    </row>
    <row r="427" spans="1:12" ht="12.95" customHeight="1" x14ac:dyDescent="0.2">
      <c r="A427" s="33"/>
      <c r="B427" s="34"/>
      <c r="C427" s="34"/>
      <c r="D427" s="280" t="s">
        <v>47</v>
      </c>
      <c r="E427" s="281"/>
      <c r="F427" s="49">
        <v>96</v>
      </c>
      <c r="G427" s="41">
        <v>4</v>
      </c>
      <c r="H427" s="49">
        <v>82</v>
      </c>
      <c r="I427" s="245">
        <f>SUM(F427:H427)</f>
        <v>182</v>
      </c>
      <c r="J427" s="41">
        <v>0</v>
      </c>
      <c r="K427" s="49">
        <v>2</v>
      </c>
      <c r="L427" s="66">
        <f>SUM(I427:K427)</f>
        <v>184</v>
      </c>
    </row>
    <row r="428" spans="1:12" ht="12.95" customHeight="1" x14ac:dyDescent="0.2">
      <c r="A428" s="200"/>
      <c r="B428" s="203"/>
      <c r="C428" s="282" t="s">
        <v>36</v>
      </c>
      <c r="D428" s="282"/>
      <c r="E428" s="283"/>
      <c r="F428" s="188">
        <f t="shared" ref="F428:L428" si="92">SUM(F426:F427)</f>
        <v>204</v>
      </c>
      <c r="G428" s="189">
        <f t="shared" si="92"/>
        <v>5</v>
      </c>
      <c r="H428" s="188">
        <f t="shared" si="92"/>
        <v>121</v>
      </c>
      <c r="I428" s="190">
        <f t="shared" si="92"/>
        <v>330</v>
      </c>
      <c r="J428" s="189">
        <f t="shared" si="92"/>
        <v>0</v>
      </c>
      <c r="K428" s="188">
        <f t="shared" si="92"/>
        <v>2</v>
      </c>
      <c r="L428" s="191">
        <f t="shared" si="92"/>
        <v>332</v>
      </c>
    </row>
    <row r="429" spans="1:12" ht="12.95" customHeight="1" x14ac:dyDescent="0.2">
      <c r="A429" s="288"/>
      <c r="B429" s="286"/>
      <c r="C429" s="286"/>
      <c r="D429" s="286"/>
      <c r="E429" s="287"/>
      <c r="F429" s="49"/>
      <c r="G429" s="41"/>
      <c r="H429" s="49"/>
      <c r="I429" s="245"/>
      <c r="J429" s="41"/>
      <c r="K429" s="49"/>
      <c r="L429" s="41"/>
    </row>
    <row r="430" spans="1:12" ht="12.95" customHeight="1" x14ac:dyDescent="0.2">
      <c r="A430" s="33"/>
      <c r="B430" s="276" t="s">
        <v>56</v>
      </c>
      <c r="C430" s="276"/>
      <c r="D430" s="276"/>
      <c r="E430" s="277"/>
      <c r="F430" s="49"/>
      <c r="G430" s="41"/>
      <c r="H430" s="49"/>
      <c r="I430" s="245"/>
      <c r="J430" s="41"/>
      <c r="K430" s="49"/>
      <c r="L430" s="41"/>
    </row>
    <row r="431" spans="1:12" ht="12.95" customHeight="1" x14ac:dyDescent="0.2">
      <c r="A431" s="33"/>
      <c r="B431" s="34"/>
      <c r="C431" s="34"/>
      <c r="D431" s="286" t="s">
        <v>46</v>
      </c>
      <c r="E431" s="287"/>
      <c r="F431" s="49">
        <f t="shared" ref="F431:H431" si="93">F399+F404+F409+F414+F421+F426</f>
        <v>7804</v>
      </c>
      <c r="G431" s="41">
        <f t="shared" si="93"/>
        <v>85</v>
      </c>
      <c r="H431" s="44">
        <f t="shared" si="93"/>
        <v>245</v>
      </c>
      <c r="I431" s="255">
        <f>SUM(I399,I404,I409,I414,I421,I426)</f>
        <v>8134</v>
      </c>
      <c r="J431" s="41">
        <f>J399+J404+J409+J414+J421+J426</f>
        <v>0</v>
      </c>
      <c r="K431" s="44">
        <f>K399+K404+K409+K414+K421+K426</f>
        <v>8</v>
      </c>
      <c r="L431" s="41">
        <f>SUM(L399,L404,L409,L414,L421,L426)</f>
        <v>8142</v>
      </c>
    </row>
    <row r="432" spans="1:12" ht="12.95" customHeight="1" x14ac:dyDescent="0.2">
      <c r="A432" s="33"/>
      <c r="B432" s="34"/>
      <c r="D432" s="280" t="s">
        <v>47</v>
      </c>
      <c r="E432" s="281"/>
      <c r="F432" s="49">
        <f t="shared" ref="F432:H432" si="94">F400+F405+F410+F415+F422+F427</f>
        <v>716</v>
      </c>
      <c r="G432" s="41">
        <f t="shared" si="94"/>
        <v>105</v>
      </c>
      <c r="H432" s="44">
        <f t="shared" si="94"/>
        <v>804</v>
      </c>
      <c r="I432" s="245">
        <f>SUM(I400,I405,I410,I415,I422,I427)</f>
        <v>1625</v>
      </c>
      <c r="J432" s="41">
        <f>J400+J405+J410+J415+J422+J427</f>
        <v>1</v>
      </c>
      <c r="K432" s="44">
        <f>K400+K405+K410+K415+K422+K427</f>
        <v>8</v>
      </c>
      <c r="L432" s="41">
        <f>SUM(L400,L405,L410,L415,L422,L427)</f>
        <v>1634</v>
      </c>
    </row>
    <row r="433" spans="1:12" s="264" customFormat="1" ht="12.95" customHeight="1" x14ac:dyDescent="0.2">
      <c r="A433" s="200"/>
      <c r="B433" s="284" t="s">
        <v>45</v>
      </c>
      <c r="C433" s="284"/>
      <c r="D433" s="284"/>
      <c r="E433" s="285"/>
      <c r="F433" s="206">
        <f>SUM(F431:F432)</f>
        <v>8520</v>
      </c>
      <c r="G433" s="207">
        <f>SUM(G431:G432)</f>
        <v>190</v>
      </c>
      <c r="H433" s="208">
        <f>SUM(H431:H432)</f>
        <v>1049</v>
      </c>
      <c r="I433" s="209">
        <f>IF(SUM(F433:H433)=SUM(I431:I432),SUM(I431:I432),ERR)</f>
        <v>9759</v>
      </c>
      <c r="J433" s="207">
        <f>SUM(J431:J432)</f>
        <v>1</v>
      </c>
      <c r="K433" s="208">
        <f>SUM(K431:K432)</f>
        <v>16</v>
      </c>
      <c r="L433" s="210">
        <f>IF(SUM(I433:K433)=SUM(L431:L432),SUM(L431:L432),ERR)</f>
        <v>9776</v>
      </c>
    </row>
    <row r="434" spans="1:12" ht="12.95" customHeight="1" x14ac:dyDescent="0.2">
      <c r="A434" s="269"/>
      <c r="B434" s="270"/>
      <c r="C434" s="270"/>
      <c r="D434" s="270"/>
      <c r="E434" s="271"/>
      <c r="F434" s="49"/>
      <c r="G434" s="41"/>
      <c r="H434" s="49"/>
      <c r="I434" s="245"/>
      <c r="J434" s="41"/>
      <c r="K434" s="49"/>
      <c r="L434" s="41"/>
    </row>
    <row r="435" spans="1:12" ht="12.95" customHeight="1" x14ac:dyDescent="0.2">
      <c r="A435" s="33"/>
      <c r="B435" s="276" t="s">
        <v>158</v>
      </c>
      <c r="C435" s="276"/>
      <c r="D435" s="276"/>
      <c r="E435" s="277"/>
      <c r="F435" s="49"/>
      <c r="G435" s="41"/>
      <c r="H435" s="49"/>
      <c r="I435" s="245"/>
      <c r="J435" s="41"/>
      <c r="K435" s="49"/>
      <c r="L435" s="41"/>
    </row>
    <row r="436" spans="1:12" ht="12.95" customHeight="1" x14ac:dyDescent="0.2">
      <c r="A436" s="39"/>
      <c r="B436" s="40"/>
      <c r="C436" s="280" t="s">
        <v>165</v>
      </c>
      <c r="D436" s="280"/>
      <c r="E436" s="281"/>
      <c r="F436" s="50"/>
      <c r="G436" s="41"/>
      <c r="H436" s="49"/>
      <c r="I436" s="245"/>
      <c r="J436" s="41"/>
      <c r="K436" s="49"/>
      <c r="L436" s="41"/>
    </row>
    <row r="437" spans="1:12" ht="12.95" customHeight="1" x14ac:dyDescent="0.2">
      <c r="A437" s="33"/>
      <c r="B437" s="34"/>
      <c r="C437" s="34"/>
      <c r="D437" s="286" t="s">
        <v>46</v>
      </c>
      <c r="E437" s="287"/>
      <c r="F437" s="49">
        <v>1015</v>
      </c>
      <c r="G437" s="41">
        <v>19</v>
      </c>
      <c r="H437" s="49">
        <v>70</v>
      </c>
      <c r="I437" s="245">
        <f>SUM(F437:H437)</f>
        <v>1104</v>
      </c>
      <c r="J437" s="41">
        <v>0</v>
      </c>
      <c r="K437" s="49">
        <v>0</v>
      </c>
      <c r="L437" s="66">
        <f>SUM(I437:K437)</f>
        <v>1104</v>
      </c>
    </row>
    <row r="438" spans="1:12" ht="12.95" customHeight="1" x14ac:dyDescent="0.2">
      <c r="A438" s="33"/>
      <c r="B438" s="34"/>
      <c r="C438" s="34"/>
      <c r="D438" s="280" t="s">
        <v>47</v>
      </c>
      <c r="E438" s="281"/>
      <c r="F438" s="49">
        <v>317</v>
      </c>
      <c r="G438" s="41">
        <v>4</v>
      </c>
      <c r="H438" s="49">
        <v>557</v>
      </c>
      <c r="I438" s="245">
        <f>SUM(F438:H438)</f>
        <v>878</v>
      </c>
      <c r="J438" s="41">
        <v>1</v>
      </c>
      <c r="K438" s="49">
        <v>9</v>
      </c>
      <c r="L438" s="66">
        <f>SUM(I438:K438)</f>
        <v>888</v>
      </c>
    </row>
    <row r="439" spans="1:12" s="96" customFormat="1" ht="12.95" customHeight="1" x14ac:dyDescent="0.2">
      <c r="A439" s="200"/>
      <c r="B439" s="203"/>
      <c r="C439" s="282" t="s">
        <v>166</v>
      </c>
      <c r="D439" s="282"/>
      <c r="E439" s="283"/>
      <c r="F439" s="188">
        <f t="shared" ref="F439:L439" si="95">SUM(F437:F438)</f>
        <v>1332</v>
      </c>
      <c r="G439" s="189">
        <f t="shared" si="95"/>
        <v>23</v>
      </c>
      <c r="H439" s="188">
        <f t="shared" si="95"/>
        <v>627</v>
      </c>
      <c r="I439" s="190">
        <f t="shared" si="95"/>
        <v>1982</v>
      </c>
      <c r="J439" s="189">
        <f t="shared" si="95"/>
        <v>1</v>
      </c>
      <c r="K439" s="188">
        <f t="shared" si="95"/>
        <v>9</v>
      </c>
      <c r="L439" s="191">
        <f t="shared" si="95"/>
        <v>1992</v>
      </c>
    </row>
    <row r="440" spans="1:12" s="96" customFormat="1" ht="12.95" customHeight="1" x14ac:dyDescent="0.2">
      <c r="A440" s="33"/>
      <c r="B440" s="34"/>
      <c r="C440" s="34"/>
      <c r="D440" s="34"/>
      <c r="E440" s="35"/>
      <c r="F440" s="50"/>
      <c r="G440" s="51"/>
      <c r="H440" s="50"/>
      <c r="I440" s="245"/>
      <c r="J440" s="51"/>
      <c r="K440" s="50"/>
      <c r="L440" s="51"/>
    </row>
    <row r="441" spans="1:12" ht="12.95" customHeight="1" x14ac:dyDescent="0.2">
      <c r="A441" s="33"/>
      <c r="B441" s="34"/>
      <c r="C441" s="286" t="s">
        <v>128</v>
      </c>
      <c r="D441" s="286"/>
      <c r="E441" s="287"/>
      <c r="F441" s="49"/>
      <c r="G441" s="41"/>
      <c r="H441" s="49"/>
      <c r="I441" s="245"/>
      <c r="J441" s="41"/>
      <c r="K441" s="49"/>
      <c r="L441" s="41"/>
    </row>
    <row r="442" spans="1:12" ht="12.95" customHeight="1" x14ac:dyDescent="0.2">
      <c r="A442" s="33"/>
      <c r="B442" s="34"/>
      <c r="C442" s="34"/>
      <c r="D442" s="286" t="s">
        <v>46</v>
      </c>
      <c r="E442" s="287"/>
      <c r="F442" s="49">
        <v>21</v>
      </c>
      <c r="G442" s="41">
        <v>0</v>
      </c>
      <c r="H442" s="49">
        <v>3</v>
      </c>
      <c r="I442" s="245">
        <f>SUM(F442:H442)</f>
        <v>24</v>
      </c>
      <c r="J442" s="41">
        <v>2</v>
      </c>
      <c r="K442" s="49">
        <v>0</v>
      </c>
      <c r="L442" s="66">
        <f>SUM(I442:K442)</f>
        <v>26</v>
      </c>
    </row>
    <row r="443" spans="1:12" ht="12.95" customHeight="1" x14ac:dyDescent="0.2">
      <c r="A443" s="33"/>
      <c r="B443" s="34"/>
      <c r="C443" s="34"/>
      <c r="D443" s="280" t="s">
        <v>47</v>
      </c>
      <c r="E443" s="281"/>
      <c r="F443" s="49">
        <v>43</v>
      </c>
      <c r="G443" s="41">
        <v>2</v>
      </c>
      <c r="H443" s="49">
        <v>73</v>
      </c>
      <c r="I443" s="245">
        <f>SUM(F443:H443)</f>
        <v>118</v>
      </c>
      <c r="J443" s="41">
        <v>226</v>
      </c>
      <c r="K443" s="49">
        <v>685</v>
      </c>
      <c r="L443" s="66">
        <f>SUM(I443:K443)</f>
        <v>1029</v>
      </c>
    </row>
    <row r="444" spans="1:12" ht="12.95" customHeight="1" x14ac:dyDescent="0.2">
      <c r="A444" s="200"/>
      <c r="B444" s="203"/>
      <c r="C444" s="282" t="s">
        <v>67</v>
      </c>
      <c r="D444" s="282"/>
      <c r="E444" s="283"/>
      <c r="F444" s="188">
        <f t="shared" ref="F444:L444" si="96">SUM(F442:F443)</f>
        <v>64</v>
      </c>
      <c r="G444" s="189">
        <f t="shared" si="96"/>
        <v>2</v>
      </c>
      <c r="H444" s="188">
        <f t="shared" si="96"/>
        <v>76</v>
      </c>
      <c r="I444" s="190">
        <f t="shared" si="96"/>
        <v>142</v>
      </c>
      <c r="J444" s="189">
        <f t="shared" si="96"/>
        <v>228</v>
      </c>
      <c r="K444" s="188">
        <f t="shared" si="96"/>
        <v>685</v>
      </c>
      <c r="L444" s="191">
        <f t="shared" si="96"/>
        <v>1055</v>
      </c>
    </row>
    <row r="445" spans="1:12" s="96" customFormat="1" ht="12.95" customHeight="1" x14ac:dyDescent="0.2">
      <c r="A445" s="33"/>
      <c r="B445" s="34"/>
      <c r="C445" s="34"/>
      <c r="D445" s="34"/>
      <c r="E445" s="35"/>
      <c r="F445" s="49"/>
      <c r="G445" s="41"/>
      <c r="H445" s="49"/>
      <c r="I445" s="245"/>
      <c r="J445" s="41"/>
      <c r="K445" s="49"/>
      <c r="L445" s="41"/>
    </row>
    <row r="446" spans="1:12" ht="12.95" customHeight="1" x14ac:dyDescent="0.2">
      <c r="A446" s="33"/>
      <c r="B446" s="34"/>
      <c r="C446" s="286" t="s">
        <v>159</v>
      </c>
      <c r="D446" s="286"/>
      <c r="E446" s="287"/>
      <c r="F446" s="49"/>
      <c r="G446" s="41"/>
      <c r="H446" s="49"/>
      <c r="I446" s="245"/>
      <c r="J446" s="41"/>
      <c r="K446" s="49"/>
      <c r="L446" s="41"/>
    </row>
    <row r="447" spans="1:12" ht="12.95" customHeight="1" x14ac:dyDescent="0.2">
      <c r="A447" s="33"/>
      <c r="B447" s="34"/>
      <c r="D447" s="286" t="s">
        <v>46</v>
      </c>
      <c r="E447" s="287"/>
      <c r="F447" s="49">
        <v>0</v>
      </c>
      <c r="G447" s="41">
        <v>0</v>
      </c>
      <c r="H447" s="44">
        <v>43</v>
      </c>
      <c r="I447" s="245">
        <f>SUM(F447:H447)</f>
        <v>43</v>
      </c>
      <c r="J447" s="41">
        <v>0</v>
      </c>
      <c r="K447" s="44">
        <v>0</v>
      </c>
      <c r="L447" s="41">
        <f t="shared" ref="L447:L449" si="97">SUM(I447:K447)</f>
        <v>43</v>
      </c>
    </row>
    <row r="448" spans="1:12" ht="12.95" customHeight="1" x14ac:dyDescent="0.2">
      <c r="A448" s="33"/>
      <c r="B448" s="34"/>
      <c r="D448" s="280" t="s">
        <v>47</v>
      </c>
      <c r="E448" s="281"/>
      <c r="F448" s="49">
        <v>0</v>
      </c>
      <c r="G448" s="41">
        <v>0</v>
      </c>
      <c r="H448" s="44">
        <v>4</v>
      </c>
      <c r="I448" s="245">
        <f>SUM(F448:H448)</f>
        <v>4</v>
      </c>
      <c r="J448" s="41">
        <v>0</v>
      </c>
      <c r="K448" s="44">
        <v>0</v>
      </c>
      <c r="L448" s="41">
        <f t="shared" si="97"/>
        <v>4</v>
      </c>
    </row>
    <row r="449" spans="1:12" s="264" customFormat="1" ht="12.95" customHeight="1" x14ac:dyDescent="0.2">
      <c r="A449" s="200"/>
      <c r="B449" s="203"/>
      <c r="C449" s="282" t="s">
        <v>160</v>
      </c>
      <c r="D449" s="282"/>
      <c r="E449" s="283"/>
      <c r="F449" s="188">
        <f t="shared" ref="F449:K449" si="98">SUM(F447:F448)</f>
        <v>0</v>
      </c>
      <c r="G449" s="189">
        <f t="shared" si="98"/>
        <v>0</v>
      </c>
      <c r="H449" s="188">
        <f t="shared" si="98"/>
        <v>47</v>
      </c>
      <c r="I449" s="190">
        <f t="shared" si="98"/>
        <v>47</v>
      </c>
      <c r="J449" s="189">
        <f t="shared" si="98"/>
        <v>0</v>
      </c>
      <c r="K449" s="188">
        <f t="shared" si="98"/>
        <v>0</v>
      </c>
      <c r="L449" s="191">
        <f t="shared" si="97"/>
        <v>47</v>
      </c>
    </row>
    <row r="450" spans="1:12" ht="12.95" customHeight="1" x14ac:dyDescent="0.2">
      <c r="A450" s="269"/>
      <c r="B450" s="270"/>
      <c r="C450" s="270"/>
      <c r="D450" s="270"/>
      <c r="E450" s="271"/>
      <c r="F450" s="57"/>
      <c r="G450" s="58"/>
      <c r="H450" s="57"/>
      <c r="I450" s="246"/>
      <c r="J450" s="58"/>
      <c r="K450" s="57"/>
      <c r="L450" s="58"/>
    </row>
    <row r="451" spans="1:12" ht="12.95" customHeight="1" x14ac:dyDescent="0.2">
      <c r="A451" s="33"/>
      <c r="B451" s="34"/>
      <c r="C451" s="286" t="s">
        <v>19</v>
      </c>
      <c r="D451" s="286"/>
      <c r="E451" s="287"/>
      <c r="F451" s="49"/>
      <c r="G451" s="41"/>
      <c r="H451" s="49"/>
      <c r="I451" s="245"/>
      <c r="J451" s="41"/>
      <c r="K451" s="49"/>
      <c r="L451" s="41"/>
    </row>
    <row r="452" spans="1:12" ht="12.95" customHeight="1" x14ac:dyDescent="0.2">
      <c r="A452" s="33"/>
      <c r="B452" s="34"/>
      <c r="C452" s="34"/>
      <c r="D452" s="286" t="s">
        <v>46</v>
      </c>
      <c r="E452" s="287"/>
      <c r="F452" s="49">
        <v>222</v>
      </c>
      <c r="G452" s="41">
        <v>0</v>
      </c>
      <c r="H452" s="44">
        <v>0</v>
      </c>
      <c r="I452" s="245">
        <f>SUM(F452:H452)</f>
        <v>222</v>
      </c>
      <c r="J452" s="41">
        <v>0</v>
      </c>
      <c r="K452" s="44">
        <v>0</v>
      </c>
      <c r="L452" s="66">
        <f>SUM(I452:K452)</f>
        <v>222</v>
      </c>
    </row>
    <row r="453" spans="1:12" ht="12.95" customHeight="1" x14ac:dyDescent="0.2">
      <c r="A453" s="33"/>
      <c r="B453" s="34"/>
      <c r="C453" s="34"/>
      <c r="D453" s="280" t="s">
        <v>47</v>
      </c>
      <c r="E453" s="281"/>
      <c r="F453" s="49">
        <v>9</v>
      </c>
      <c r="G453" s="41">
        <v>0</v>
      </c>
      <c r="H453" s="44">
        <v>0</v>
      </c>
      <c r="I453" s="245">
        <f>SUM(F453:H453)</f>
        <v>9</v>
      </c>
      <c r="J453" s="41">
        <v>0</v>
      </c>
      <c r="K453" s="44">
        <v>0</v>
      </c>
      <c r="L453" s="66">
        <f>SUM(I453:K453)</f>
        <v>9</v>
      </c>
    </row>
    <row r="454" spans="1:12" ht="12.95" customHeight="1" x14ac:dyDescent="0.2">
      <c r="A454" s="200"/>
      <c r="B454" s="203"/>
      <c r="C454" s="282" t="s">
        <v>37</v>
      </c>
      <c r="D454" s="282"/>
      <c r="E454" s="283"/>
      <c r="F454" s="188">
        <f t="shared" ref="F454:L454" si="99">SUM(F452:F453)</f>
        <v>231</v>
      </c>
      <c r="G454" s="189">
        <f t="shared" si="99"/>
        <v>0</v>
      </c>
      <c r="H454" s="188">
        <f t="shared" si="99"/>
        <v>0</v>
      </c>
      <c r="I454" s="190">
        <f t="shared" si="99"/>
        <v>231</v>
      </c>
      <c r="J454" s="189">
        <f t="shared" si="99"/>
        <v>0</v>
      </c>
      <c r="K454" s="188">
        <f t="shared" si="99"/>
        <v>0</v>
      </c>
      <c r="L454" s="191">
        <f t="shared" si="99"/>
        <v>231</v>
      </c>
    </row>
    <row r="455" spans="1:12" ht="12.95" customHeight="1" x14ac:dyDescent="0.2">
      <c r="A455" s="33"/>
      <c r="B455" s="34"/>
      <c r="C455" s="34"/>
      <c r="D455" s="34"/>
      <c r="E455" s="35"/>
      <c r="F455" s="50"/>
      <c r="G455" s="51"/>
      <c r="H455" s="50"/>
      <c r="I455" s="245"/>
      <c r="J455" s="51"/>
      <c r="K455" s="50"/>
      <c r="L455" s="51"/>
    </row>
    <row r="456" spans="1:12" ht="12.95" customHeight="1" x14ac:dyDescent="0.2">
      <c r="A456" s="33"/>
      <c r="B456" s="34"/>
      <c r="C456" s="286" t="s">
        <v>23</v>
      </c>
      <c r="D456" s="286"/>
      <c r="E456" s="287"/>
      <c r="F456" s="49"/>
      <c r="G456" s="41"/>
      <c r="H456" s="49"/>
      <c r="I456" s="245"/>
      <c r="J456" s="41"/>
      <c r="K456" s="49"/>
      <c r="L456" s="41"/>
    </row>
    <row r="457" spans="1:12" ht="12.95" customHeight="1" x14ac:dyDescent="0.2">
      <c r="A457" s="33"/>
      <c r="B457" s="34"/>
      <c r="C457" s="34"/>
      <c r="D457" s="286" t="s">
        <v>46</v>
      </c>
      <c r="E457" s="287"/>
      <c r="F457" s="49">
        <v>20</v>
      </c>
      <c r="G457" s="41">
        <v>0</v>
      </c>
      <c r="H457" s="44">
        <v>0</v>
      </c>
      <c r="I457" s="245">
        <f>SUM(F457:H457)</f>
        <v>20</v>
      </c>
      <c r="J457" s="41">
        <v>0</v>
      </c>
      <c r="K457" s="44">
        <v>0</v>
      </c>
      <c r="L457" s="66">
        <f>SUM(I457:K457)</f>
        <v>20</v>
      </c>
    </row>
    <row r="458" spans="1:12" ht="12.95" customHeight="1" x14ac:dyDescent="0.2">
      <c r="A458" s="33"/>
      <c r="B458" s="34"/>
      <c r="C458" s="34"/>
      <c r="D458" s="280" t="s">
        <v>47</v>
      </c>
      <c r="E458" s="281"/>
      <c r="F458" s="49">
        <v>0</v>
      </c>
      <c r="G458" s="41">
        <v>0</v>
      </c>
      <c r="H458" s="44">
        <v>0</v>
      </c>
      <c r="I458" s="245">
        <f>SUM(F458:H458)</f>
        <v>0</v>
      </c>
      <c r="J458" s="41">
        <v>0</v>
      </c>
      <c r="K458" s="44">
        <v>0</v>
      </c>
      <c r="L458" s="66">
        <f>SUM(I458:K458)</f>
        <v>0</v>
      </c>
    </row>
    <row r="459" spans="1:12" ht="12.95" customHeight="1" x14ac:dyDescent="0.2">
      <c r="A459" s="200"/>
      <c r="B459" s="203"/>
      <c r="C459" s="282" t="s">
        <v>38</v>
      </c>
      <c r="D459" s="282"/>
      <c r="E459" s="283"/>
      <c r="F459" s="188">
        <f t="shared" ref="F459:L459" si="100">SUM(F457:F458)</f>
        <v>20</v>
      </c>
      <c r="G459" s="189">
        <f t="shared" si="100"/>
        <v>0</v>
      </c>
      <c r="H459" s="188">
        <f t="shared" si="100"/>
        <v>0</v>
      </c>
      <c r="I459" s="190">
        <f t="shared" si="100"/>
        <v>20</v>
      </c>
      <c r="J459" s="189">
        <f t="shared" si="100"/>
        <v>0</v>
      </c>
      <c r="K459" s="188">
        <f t="shared" si="100"/>
        <v>0</v>
      </c>
      <c r="L459" s="191">
        <f t="shared" si="100"/>
        <v>20</v>
      </c>
    </row>
    <row r="460" spans="1:12" ht="12.95" customHeight="1" x14ac:dyDescent="0.2">
      <c r="A460" s="33"/>
      <c r="B460" s="34"/>
      <c r="C460" s="34"/>
      <c r="D460" s="34"/>
      <c r="E460" s="35"/>
      <c r="F460" s="49"/>
      <c r="G460" s="41"/>
      <c r="H460" s="49"/>
      <c r="I460" s="245"/>
      <c r="J460" s="41"/>
      <c r="K460" s="49"/>
      <c r="L460" s="41"/>
    </row>
    <row r="461" spans="1:12" ht="12.95" customHeight="1" x14ac:dyDescent="0.2">
      <c r="A461" s="33"/>
      <c r="B461" s="34"/>
      <c r="C461" s="286" t="s">
        <v>24</v>
      </c>
      <c r="D461" s="286"/>
      <c r="E461" s="287"/>
      <c r="F461" s="49"/>
      <c r="G461" s="41"/>
      <c r="H461" s="49"/>
      <c r="I461" s="245"/>
      <c r="J461" s="41"/>
      <c r="K461" s="49"/>
      <c r="L461" s="41"/>
    </row>
    <row r="462" spans="1:12" ht="12.95" customHeight="1" x14ac:dyDescent="0.2">
      <c r="A462" s="33"/>
      <c r="B462" s="34"/>
      <c r="C462" s="34"/>
      <c r="D462" s="286" t="s">
        <v>46</v>
      </c>
      <c r="E462" s="287"/>
      <c r="F462" s="49">
        <v>176</v>
      </c>
      <c r="G462" s="41">
        <v>0</v>
      </c>
      <c r="H462" s="44">
        <v>0</v>
      </c>
      <c r="I462" s="245">
        <f>SUM(F462:H462)</f>
        <v>176</v>
      </c>
      <c r="J462" s="41">
        <v>0</v>
      </c>
      <c r="K462" s="44">
        <v>0</v>
      </c>
      <c r="L462" s="66">
        <f>SUM(I462:K462)</f>
        <v>176</v>
      </c>
    </row>
    <row r="463" spans="1:12" ht="12.95" customHeight="1" x14ac:dyDescent="0.2">
      <c r="A463" s="33"/>
      <c r="B463" s="34"/>
      <c r="C463" s="34"/>
      <c r="D463" s="280" t="s">
        <v>47</v>
      </c>
      <c r="E463" s="281"/>
      <c r="F463" s="49">
        <v>1</v>
      </c>
      <c r="G463" s="41">
        <v>0</v>
      </c>
      <c r="H463" s="44">
        <v>0</v>
      </c>
      <c r="I463" s="245">
        <f>SUM(F463:H463)</f>
        <v>1</v>
      </c>
      <c r="J463" s="41">
        <v>0</v>
      </c>
      <c r="K463" s="44">
        <v>0</v>
      </c>
      <c r="L463" s="66">
        <f>SUM(I463:K463)</f>
        <v>1</v>
      </c>
    </row>
    <row r="464" spans="1:12" ht="12.95" customHeight="1" x14ac:dyDescent="0.2">
      <c r="A464" s="200"/>
      <c r="B464" s="203"/>
      <c r="C464" s="282" t="s">
        <v>39</v>
      </c>
      <c r="D464" s="282"/>
      <c r="E464" s="283"/>
      <c r="F464" s="188">
        <f t="shared" ref="F464:L464" si="101">SUM(F462:F463)</f>
        <v>177</v>
      </c>
      <c r="G464" s="189">
        <f t="shared" si="101"/>
        <v>0</v>
      </c>
      <c r="H464" s="188">
        <f t="shared" si="101"/>
        <v>0</v>
      </c>
      <c r="I464" s="190">
        <f t="shared" si="101"/>
        <v>177</v>
      </c>
      <c r="J464" s="189">
        <f t="shared" si="101"/>
        <v>0</v>
      </c>
      <c r="K464" s="188">
        <f t="shared" si="101"/>
        <v>0</v>
      </c>
      <c r="L464" s="191">
        <f t="shared" si="101"/>
        <v>177</v>
      </c>
    </row>
    <row r="465" spans="1:12" ht="12.95" customHeight="1" x14ac:dyDescent="0.2">
      <c r="A465" s="33"/>
      <c r="B465" s="34"/>
      <c r="C465" s="34"/>
      <c r="D465" s="34"/>
      <c r="E465" s="35"/>
      <c r="F465" s="49"/>
      <c r="G465" s="41"/>
      <c r="H465" s="49"/>
      <c r="I465" s="245"/>
      <c r="J465" s="41"/>
      <c r="K465" s="49"/>
      <c r="L465" s="41"/>
    </row>
    <row r="466" spans="1:12" ht="12.95" customHeight="1" x14ac:dyDescent="0.2">
      <c r="A466" s="33"/>
      <c r="B466" s="276" t="s">
        <v>161</v>
      </c>
      <c r="C466" s="276"/>
      <c r="D466" s="276"/>
      <c r="E466" s="277"/>
      <c r="G466" s="41"/>
      <c r="H466" s="49"/>
      <c r="I466" s="245"/>
      <c r="J466" s="41"/>
      <c r="K466" s="49"/>
      <c r="L466" s="41"/>
    </row>
    <row r="467" spans="1:12" ht="12.95" customHeight="1" x14ac:dyDescent="0.2">
      <c r="A467" s="33"/>
      <c r="B467" s="34"/>
      <c r="D467" s="286" t="s">
        <v>46</v>
      </c>
      <c r="E467" s="287"/>
      <c r="F467" s="49">
        <f>SUM(F437,F442,F447,F452,F457,F462)</f>
        <v>1454</v>
      </c>
      <c r="G467" s="41">
        <f t="shared" ref="G467:H467" si="102">SUM(G437,G442,G447,G452,G457,G462)</f>
        <v>19</v>
      </c>
      <c r="H467" s="44">
        <f t="shared" si="102"/>
        <v>116</v>
      </c>
      <c r="I467" s="245">
        <f>SUM(I437,I442,I447,I452,I457,I462)</f>
        <v>1589</v>
      </c>
      <c r="J467" s="41">
        <f t="shared" ref="J467:L467" si="103">SUM(J437,J442,J447,J452,J457,J462)</f>
        <v>2</v>
      </c>
      <c r="K467" s="44">
        <f t="shared" si="103"/>
        <v>0</v>
      </c>
      <c r="L467" s="41">
        <f t="shared" si="103"/>
        <v>1591</v>
      </c>
    </row>
    <row r="468" spans="1:12" ht="12.95" customHeight="1" x14ac:dyDescent="0.2">
      <c r="A468" s="33"/>
      <c r="B468" s="34"/>
      <c r="D468" s="280" t="s">
        <v>47</v>
      </c>
      <c r="E468" s="281"/>
      <c r="F468" s="49">
        <f>SUM(F438,F443,F448,F453,F458,F463)</f>
        <v>370</v>
      </c>
      <c r="G468" s="41">
        <f t="shared" ref="G468:H468" si="104">SUM(G438,G443,G448,G453,G458,G463)</f>
        <v>6</v>
      </c>
      <c r="H468" s="44">
        <f t="shared" si="104"/>
        <v>634</v>
      </c>
      <c r="I468" s="245">
        <f>SUM(I438,I443,I448,I453,I458,I463)</f>
        <v>1010</v>
      </c>
      <c r="J468" s="41">
        <f t="shared" ref="J468:L468" si="105">SUM(J438,J443,J448,J453,J458,J463)</f>
        <v>227</v>
      </c>
      <c r="K468" s="44">
        <f t="shared" si="105"/>
        <v>694</v>
      </c>
      <c r="L468" s="41">
        <f t="shared" si="105"/>
        <v>1931</v>
      </c>
    </row>
    <row r="469" spans="1:12" s="264" customFormat="1" ht="12.95" customHeight="1" x14ac:dyDescent="0.2">
      <c r="A469" s="200"/>
      <c r="B469" s="284" t="s">
        <v>162</v>
      </c>
      <c r="C469" s="284"/>
      <c r="D469" s="284"/>
      <c r="E469" s="285"/>
      <c r="F469" s="206">
        <f>SUM(F467:F468)</f>
        <v>1824</v>
      </c>
      <c r="G469" s="207">
        <f t="shared" ref="G469:H469" si="106">SUM(G467:G468)</f>
        <v>25</v>
      </c>
      <c r="H469" s="208">
        <f t="shared" si="106"/>
        <v>750</v>
      </c>
      <c r="I469" s="209">
        <f>IF(SUM(I467:I468)=SUM(F469:H469),SUM(F469:H469),ERR)</f>
        <v>2599</v>
      </c>
      <c r="J469" s="207">
        <f t="shared" ref="J469:K469" si="107">SUM(J467:J468)</f>
        <v>229</v>
      </c>
      <c r="K469" s="208">
        <f t="shared" si="107"/>
        <v>694</v>
      </c>
      <c r="L469" s="210">
        <f>IF(SUM(I469:K469)=SUM(L467:L468),SUM(L467:L468),ERR)</f>
        <v>3522</v>
      </c>
    </row>
    <row r="470" spans="1:12" ht="12.95" customHeight="1" x14ac:dyDescent="0.2">
      <c r="A470" s="269"/>
      <c r="B470" s="270"/>
      <c r="C470" s="270"/>
      <c r="D470" s="270"/>
      <c r="E470" s="271"/>
      <c r="F470" s="49"/>
      <c r="G470" s="41"/>
      <c r="H470" s="49"/>
      <c r="I470" s="245"/>
      <c r="J470" s="41"/>
      <c r="K470" s="49"/>
      <c r="L470" s="41"/>
    </row>
    <row r="471" spans="1:12" ht="12.95" customHeight="1" x14ac:dyDescent="0.2">
      <c r="A471" s="272" t="s">
        <v>0</v>
      </c>
      <c r="B471" s="273"/>
      <c r="C471" s="273"/>
      <c r="D471" s="273"/>
      <c r="E471" s="274"/>
      <c r="F471" s="183">
        <f>SUM(F433,F469)</f>
        <v>10344</v>
      </c>
      <c r="G471" s="184">
        <f>SUM(G433,G469)</f>
        <v>215</v>
      </c>
      <c r="H471" s="185">
        <f>SUM(H433,H469)</f>
        <v>1799</v>
      </c>
      <c r="I471" s="186">
        <f>IF(SUM(F471:H471)=SUM(I433,I469),SUM(I433,I469),ERR)</f>
        <v>12358</v>
      </c>
      <c r="J471" s="184">
        <f>SUM(J433,J469)</f>
        <v>230</v>
      </c>
      <c r="K471" s="185">
        <f>SUM(K433,K469)</f>
        <v>710</v>
      </c>
      <c r="L471" s="184">
        <f>IF(SUM(I471:K471)=SUM(L433,L469),SUM(L433,L469),ERR)</f>
        <v>13298</v>
      </c>
    </row>
    <row r="472" spans="1:12" ht="12.75" customHeight="1" x14ac:dyDescent="0.2">
      <c r="A472" s="25"/>
      <c r="B472" s="26"/>
      <c r="C472" s="26"/>
      <c r="D472" s="26"/>
      <c r="E472" s="27"/>
      <c r="F472" s="49"/>
      <c r="G472" s="41"/>
      <c r="H472" s="49"/>
      <c r="I472" s="245"/>
      <c r="J472" s="41"/>
      <c r="K472" s="49"/>
      <c r="L472" s="41"/>
    </row>
    <row r="473" spans="1:12" ht="12.95" customHeight="1" x14ac:dyDescent="0.2">
      <c r="A473" s="275" t="s">
        <v>131</v>
      </c>
      <c r="B473" s="276"/>
      <c r="C473" s="276"/>
      <c r="D473" s="276"/>
      <c r="E473" s="277"/>
      <c r="F473" s="49"/>
      <c r="G473" s="41"/>
      <c r="H473" s="49"/>
      <c r="I473" s="245"/>
      <c r="J473" s="41"/>
      <c r="K473" s="49"/>
      <c r="L473" s="41"/>
    </row>
    <row r="474" spans="1:12" ht="12.95" customHeight="1" x14ac:dyDescent="0.2">
      <c r="A474" s="9"/>
      <c r="B474" s="12"/>
      <c r="C474" s="12"/>
      <c r="D474" s="12"/>
      <c r="E474" s="10"/>
      <c r="F474" s="49"/>
      <c r="G474" s="41"/>
      <c r="H474" s="49"/>
      <c r="I474" s="245"/>
      <c r="J474" s="41"/>
      <c r="K474" s="49"/>
      <c r="L474" s="41"/>
    </row>
    <row r="475" spans="1:12" ht="12.95" customHeight="1" x14ac:dyDescent="0.2">
      <c r="A475" s="9"/>
      <c r="B475" s="12" t="s">
        <v>178</v>
      </c>
      <c r="C475" s="12"/>
      <c r="D475" s="12"/>
      <c r="E475" s="10"/>
      <c r="F475" s="49"/>
      <c r="G475" s="41"/>
      <c r="H475" s="49"/>
      <c r="I475" s="245"/>
      <c r="J475" s="41"/>
      <c r="K475" s="49"/>
      <c r="L475" s="41"/>
    </row>
    <row r="476" spans="1:12" ht="12.95" customHeight="1" x14ac:dyDescent="0.2">
      <c r="A476" s="9"/>
      <c r="B476" s="241" t="s">
        <v>179</v>
      </c>
      <c r="C476" s="12"/>
      <c r="D476" s="12"/>
      <c r="E476" s="10"/>
      <c r="F476" s="49"/>
      <c r="G476" s="41"/>
      <c r="H476" s="49"/>
      <c r="I476" s="245"/>
      <c r="J476" s="41"/>
      <c r="K476" s="49"/>
      <c r="L476" s="41"/>
    </row>
    <row r="477" spans="1:12" ht="12.95" customHeight="1" x14ac:dyDescent="0.2">
      <c r="A477" s="269"/>
      <c r="B477" s="270"/>
      <c r="C477" s="286" t="s">
        <v>3</v>
      </c>
      <c r="D477" s="286"/>
      <c r="E477" s="287"/>
      <c r="F477" s="49"/>
      <c r="G477" s="41"/>
      <c r="H477" s="49"/>
      <c r="I477" s="245"/>
      <c r="J477" s="41"/>
      <c r="K477" s="49"/>
      <c r="L477" s="41"/>
    </row>
    <row r="478" spans="1:12" ht="12.95" customHeight="1" x14ac:dyDescent="0.2">
      <c r="A478" s="269"/>
      <c r="B478" s="270"/>
      <c r="C478" s="270"/>
      <c r="D478" s="286" t="s">
        <v>14</v>
      </c>
      <c r="E478" s="287"/>
      <c r="F478" s="49">
        <v>290</v>
      </c>
      <c r="G478" s="41">
        <v>1</v>
      </c>
      <c r="H478" s="49">
        <v>47</v>
      </c>
      <c r="I478" s="245">
        <f>SUM(F478:H478)</f>
        <v>338</v>
      </c>
      <c r="J478" s="41">
        <v>0</v>
      </c>
      <c r="K478" s="49">
        <v>0</v>
      </c>
      <c r="L478" s="66">
        <f>SUM(I478:K478)</f>
        <v>338</v>
      </c>
    </row>
    <row r="479" spans="1:12" ht="12.95" customHeight="1" x14ac:dyDescent="0.2">
      <c r="A479" s="269"/>
      <c r="B479" s="270"/>
      <c r="C479" s="270"/>
      <c r="D479" s="286" t="s">
        <v>15</v>
      </c>
      <c r="E479" s="287"/>
      <c r="F479" s="49">
        <v>483</v>
      </c>
      <c r="G479" s="41">
        <v>1</v>
      </c>
      <c r="H479" s="49">
        <v>73</v>
      </c>
      <c r="I479" s="245">
        <f>SUM(F479:H479)</f>
        <v>557</v>
      </c>
      <c r="J479" s="41">
        <v>0</v>
      </c>
      <c r="K479" s="49">
        <v>0</v>
      </c>
      <c r="L479" s="66">
        <f>SUM(I479:K479)</f>
        <v>557</v>
      </c>
    </row>
    <row r="480" spans="1:12" ht="12.95" customHeight="1" x14ac:dyDescent="0.2">
      <c r="A480" s="200"/>
      <c r="B480" s="203"/>
      <c r="C480" s="282" t="s">
        <v>55</v>
      </c>
      <c r="D480" s="282"/>
      <c r="E480" s="283"/>
      <c r="F480" s="188">
        <f t="shared" ref="F480:L480" si="108">SUM(F478:F479)</f>
        <v>773</v>
      </c>
      <c r="G480" s="189">
        <f t="shared" si="108"/>
        <v>2</v>
      </c>
      <c r="H480" s="188">
        <f t="shared" si="108"/>
        <v>120</v>
      </c>
      <c r="I480" s="190">
        <f t="shared" si="108"/>
        <v>895</v>
      </c>
      <c r="J480" s="189">
        <f t="shared" si="108"/>
        <v>0</v>
      </c>
      <c r="K480" s="188">
        <f t="shared" si="108"/>
        <v>0</v>
      </c>
      <c r="L480" s="191">
        <f t="shared" si="108"/>
        <v>895</v>
      </c>
    </row>
    <row r="481" spans="1:12" ht="12.95" customHeight="1" x14ac:dyDescent="0.2">
      <c r="A481" s="269"/>
      <c r="B481" s="270"/>
      <c r="C481" s="270"/>
      <c r="D481" s="270"/>
      <c r="E481" s="271"/>
      <c r="F481" s="49"/>
      <c r="G481" s="41"/>
      <c r="H481" s="49"/>
      <c r="I481" s="245"/>
      <c r="J481" s="41"/>
      <c r="K481" s="49"/>
      <c r="L481" s="41"/>
    </row>
    <row r="482" spans="1:12" ht="12.95" customHeight="1" x14ac:dyDescent="0.2">
      <c r="A482" s="269"/>
      <c r="B482" s="270"/>
      <c r="C482" s="286" t="s">
        <v>157</v>
      </c>
      <c r="D482" s="286"/>
      <c r="E482" s="287"/>
      <c r="F482" s="49"/>
      <c r="G482" s="41"/>
      <c r="H482" s="49"/>
      <c r="I482" s="245"/>
      <c r="J482" s="41"/>
      <c r="K482" s="49"/>
      <c r="L482" s="41"/>
    </row>
    <row r="483" spans="1:12" ht="12.95" customHeight="1" x14ac:dyDescent="0.2">
      <c r="A483" s="269"/>
      <c r="B483" s="270"/>
      <c r="C483" s="270"/>
      <c r="D483" s="286" t="s">
        <v>14</v>
      </c>
      <c r="E483" s="287"/>
      <c r="F483" s="49">
        <v>67</v>
      </c>
      <c r="G483" s="41">
        <v>0</v>
      </c>
      <c r="H483" s="49">
        <v>1</v>
      </c>
      <c r="I483" s="245">
        <f>SUM(F483:H483)</f>
        <v>68</v>
      </c>
      <c r="J483" s="41">
        <v>0</v>
      </c>
      <c r="K483" s="49">
        <v>0</v>
      </c>
      <c r="L483" s="66">
        <f>SUM(I483:K483)</f>
        <v>68</v>
      </c>
    </row>
    <row r="484" spans="1:12" ht="12.95" customHeight="1" x14ac:dyDescent="0.2">
      <c r="A484" s="269"/>
      <c r="B484" s="270"/>
      <c r="C484" s="270"/>
      <c r="D484" s="286" t="s">
        <v>15</v>
      </c>
      <c r="E484" s="287"/>
      <c r="F484" s="49">
        <v>54</v>
      </c>
      <c r="G484" s="41">
        <v>0</v>
      </c>
      <c r="H484" s="49">
        <v>0</v>
      </c>
      <c r="I484" s="245">
        <f>SUM(F484:H484)</f>
        <v>54</v>
      </c>
      <c r="J484" s="41">
        <v>0</v>
      </c>
      <c r="K484" s="49">
        <v>0</v>
      </c>
      <c r="L484" s="66">
        <f>SUM(I484:K484)</f>
        <v>54</v>
      </c>
    </row>
    <row r="485" spans="1:12" ht="12.95" customHeight="1" x14ac:dyDescent="0.2">
      <c r="A485" s="200"/>
      <c r="B485" s="203"/>
      <c r="C485" s="282" t="s">
        <v>167</v>
      </c>
      <c r="D485" s="282"/>
      <c r="E485" s="283"/>
      <c r="F485" s="188">
        <f t="shared" ref="F485:L485" si="109">SUM(F483:F484)</f>
        <v>121</v>
      </c>
      <c r="G485" s="189">
        <f t="shared" si="109"/>
        <v>0</v>
      </c>
      <c r="H485" s="188">
        <f t="shared" si="109"/>
        <v>1</v>
      </c>
      <c r="I485" s="190">
        <f t="shared" si="109"/>
        <v>122</v>
      </c>
      <c r="J485" s="189">
        <f t="shared" si="109"/>
        <v>0</v>
      </c>
      <c r="K485" s="188">
        <f t="shared" si="109"/>
        <v>0</v>
      </c>
      <c r="L485" s="191">
        <f t="shared" si="109"/>
        <v>122</v>
      </c>
    </row>
    <row r="486" spans="1:12" ht="12.95" customHeight="1" x14ac:dyDescent="0.2">
      <c r="A486" s="269"/>
      <c r="B486" s="270"/>
      <c r="C486" s="270"/>
      <c r="D486" s="270"/>
      <c r="E486" s="271"/>
      <c r="F486" s="49"/>
      <c r="G486" s="41"/>
      <c r="H486" s="49"/>
      <c r="I486" s="245"/>
      <c r="J486" s="41"/>
      <c r="K486" s="49"/>
      <c r="L486" s="41"/>
    </row>
    <row r="487" spans="1:12" ht="12.95" customHeight="1" x14ac:dyDescent="0.2">
      <c r="A487" s="200"/>
      <c r="B487" s="284" t="s">
        <v>192</v>
      </c>
      <c r="C487" s="284"/>
      <c r="D487" s="284"/>
      <c r="E487" s="285"/>
      <c r="F487" s="254">
        <f t="shared" ref="F487:L487" si="110">F480+F485</f>
        <v>894</v>
      </c>
      <c r="G487" s="189">
        <f t="shared" si="110"/>
        <v>2</v>
      </c>
      <c r="H487" s="188">
        <f t="shared" si="110"/>
        <v>121</v>
      </c>
      <c r="I487" s="190">
        <f t="shared" si="110"/>
        <v>1017</v>
      </c>
      <c r="J487" s="189">
        <f t="shared" si="110"/>
        <v>0</v>
      </c>
      <c r="K487" s="188">
        <f t="shared" si="110"/>
        <v>0</v>
      </c>
      <c r="L487" s="191">
        <f t="shared" si="110"/>
        <v>1017</v>
      </c>
    </row>
    <row r="488" spans="1:12" ht="12.95" customHeight="1" x14ac:dyDescent="0.2">
      <c r="A488" s="269"/>
      <c r="B488" s="270"/>
      <c r="C488" s="270"/>
      <c r="D488" s="270"/>
      <c r="E488" s="271"/>
      <c r="F488" s="49"/>
      <c r="G488" s="41"/>
      <c r="H488" s="49"/>
      <c r="I488" s="245"/>
      <c r="J488" s="41"/>
      <c r="K488" s="49"/>
      <c r="L488" s="41"/>
    </row>
    <row r="489" spans="1:12" ht="12.95" customHeight="1" x14ac:dyDescent="0.2">
      <c r="A489" s="130"/>
      <c r="B489" s="131"/>
      <c r="C489" s="131"/>
      <c r="D489" s="131"/>
      <c r="E489" s="132"/>
      <c r="F489" s="49"/>
      <c r="G489" s="41"/>
      <c r="H489" s="49"/>
      <c r="I489" s="245"/>
      <c r="J489" s="41"/>
      <c r="K489" s="49"/>
      <c r="L489" s="41"/>
    </row>
    <row r="490" spans="1:12" ht="12.95" customHeight="1" x14ac:dyDescent="0.2">
      <c r="A490" s="9"/>
      <c r="B490" s="276" t="s">
        <v>8</v>
      </c>
      <c r="C490" s="276"/>
      <c r="D490" s="276"/>
      <c r="E490" s="277"/>
      <c r="F490" s="49"/>
      <c r="G490" s="41"/>
      <c r="H490" s="49"/>
      <c r="I490" s="245"/>
      <c r="J490" s="41"/>
      <c r="K490" s="49"/>
      <c r="L490" s="41"/>
    </row>
    <row r="491" spans="1:12" ht="12.95" customHeight="1" x14ac:dyDescent="0.2">
      <c r="A491" s="269"/>
      <c r="B491" s="270"/>
      <c r="C491" s="286" t="s">
        <v>3</v>
      </c>
      <c r="D491" s="286"/>
      <c r="E491" s="287"/>
      <c r="F491" s="49"/>
      <c r="G491" s="41"/>
      <c r="H491" s="49"/>
      <c r="I491" s="245" t="s">
        <v>1</v>
      </c>
      <c r="J491" s="41"/>
      <c r="K491" s="49"/>
      <c r="L491" s="41" t="s">
        <v>1</v>
      </c>
    </row>
    <row r="492" spans="1:12" ht="12.95" customHeight="1" x14ac:dyDescent="0.2">
      <c r="A492" s="269"/>
      <c r="B492" s="270"/>
      <c r="C492" s="270"/>
      <c r="D492" s="286" t="s">
        <v>14</v>
      </c>
      <c r="E492" s="287"/>
      <c r="F492" s="49">
        <v>1259</v>
      </c>
      <c r="G492" s="41">
        <v>27</v>
      </c>
      <c r="H492" s="49">
        <v>91</v>
      </c>
      <c r="I492" s="245">
        <f>SUM(F492:H492)</f>
        <v>1377</v>
      </c>
      <c r="J492" s="41">
        <v>0</v>
      </c>
      <c r="K492" s="49">
        <v>0</v>
      </c>
      <c r="L492" s="66">
        <f>SUM(I492:K492)</f>
        <v>1377</v>
      </c>
    </row>
    <row r="493" spans="1:12" ht="12.95" customHeight="1" x14ac:dyDescent="0.2">
      <c r="A493" s="269"/>
      <c r="B493" s="270"/>
      <c r="C493" s="270"/>
      <c r="D493" s="286" t="s">
        <v>15</v>
      </c>
      <c r="E493" s="287"/>
      <c r="F493" s="49">
        <v>1436</v>
      </c>
      <c r="G493" s="41">
        <v>67</v>
      </c>
      <c r="H493" s="49">
        <v>221</v>
      </c>
      <c r="I493" s="245">
        <f>SUM(F493:H493)</f>
        <v>1724</v>
      </c>
      <c r="J493" s="41">
        <v>0</v>
      </c>
      <c r="K493" s="49">
        <v>0</v>
      </c>
      <c r="L493" s="66">
        <f>SUM(I493:K493)</f>
        <v>1724</v>
      </c>
    </row>
    <row r="494" spans="1:12" ht="12.95" customHeight="1" x14ac:dyDescent="0.2">
      <c r="A494" s="200"/>
      <c r="B494" s="203"/>
      <c r="C494" s="282" t="s">
        <v>71</v>
      </c>
      <c r="D494" s="282"/>
      <c r="E494" s="283"/>
      <c r="F494" s="188">
        <f>SUM(F492:F493)</f>
        <v>2695</v>
      </c>
      <c r="G494" s="189">
        <f t="shared" ref="G494:L494" si="111">SUM(G492:G493)</f>
        <v>94</v>
      </c>
      <c r="H494" s="188">
        <f t="shared" si="111"/>
        <v>312</v>
      </c>
      <c r="I494" s="190">
        <f t="shared" si="111"/>
        <v>3101</v>
      </c>
      <c r="J494" s="189">
        <f t="shared" si="111"/>
        <v>0</v>
      </c>
      <c r="K494" s="188">
        <f t="shared" si="111"/>
        <v>0</v>
      </c>
      <c r="L494" s="191">
        <f t="shared" si="111"/>
        <v>3101</v>
      </c>
    </row>
    <row r="495" spans="1:12" ht="12.95" customHeight="1" x14ac:dyDescent="0.2">
      <c r="A495" s="269"/>
      <c r="B495" s="270"/>
      <c r="C495" s="270"/>
      <c r="D495" s="270"/>
      <c r="E495" s="271"/>
      <c r="F495" s="49"/>
      <c r="G495" s="41"/>
      <c r="H495" s="49"/>
      <c r="I495" s="245"/>
      <c r="J495" s="41"/>
      <c r="K495" s="49"/>
      <c r="L495" s="69"/>
    </row>
    <row r="496" spans="1:12" ht="12.95" customHeight="1" x14ac:dyDescent="0.2">
      <c r="A496" s="269"/>
      <c r="B496" s="270"/>
      <c r="C496" s="286" t="s">
        <v>157</v>
      </c>
      <c r="D496" s="286"/>
      <c r="E496" s="287"/>
      <c r="F496" s="149"/>
      <c r="G496" s="150"/>
      <c r="H496" s="149"/>
      <c r="I496" s="256"/>
      <c r="J496" s="150"/>
      <c r="K496" s="149"/>
      <c r="L496" s="150"/>
    </row>
    <row r="497" spans="1:12" ht="12.95" customHeight="1" x14ac:dyDescent="0.2">
      <c r="A497" s="269"/>
      <c r="B497" s="270"/>
      <c r="C497" s="270"/>
      <c r="D497" s="286" t="s">
        <v>14</v>
      </c>
      <c r="E497" s="287"/>
      <c r="F497" s="154">
        <f>251+(2/2)</f>
        <v>252</v>
      </c>
      <c r="G497" s="155">
        <f>1+(1/2)</f>
        <v>1.5</v>
      </c>
      <c r="H497" s="154">
        <f>15+(8/2)</f>
        <v>19</v>
      </c>
      <c r="I497" s="257">
        <f>SUM(F497:H497)</f>
        <v>272.5</v>
      </c>
      <c r="J497" s="155">
        <v>0</v>
      </c>
      <c r="K497" s="154">
        <v>1</v>
      </c>
      <c r="L497" s="155">
        <f>SUM(I497:K497)</f>
        <v>273.5</v>
      </c>
    </row>
    <row r="498" spans="1:12" ht="12.95" customHeight="1" x14ac:dyDescent="0.2">
      <c r="A498" s="269"/>
      <c r="B498" s="270"/>
      <c r="C498" s="270"/>
      <c r="D498" s="286" t="s">
        <v>15</v>
      </c>
      <c r="E498" s="287"/>
      <c r="F498" s="154">
        <f>240+(8/2)</f>
        <v>244</v>
      </c>
      <c r="G498" s="155">
        <v>0</v>
      </c>
      <c r="H498" s="154">
        <f>29+(40/2)</f>
        <v>49</v>
      </c>
      <c r="I498" s="257">
        <f>SUM(F498:H498)</f>
        <v>293</v>
      </c>
      <c r="J498" s="155">
        <v>0</v>
      </c>
      <c r="K498" s="154">
        <v>0</v>
      </c>
      <c r="L498" s="155">
        <f>SUM(I498:K498)</f>
        <v>293</v>
      </c>
    </row>
    <row r="499" spans="1:12" ht="12.95" customHeight="1" x14ac:dyDescent="0.2">
      <c r="A499" s="200"/>
      <c r="B499" s="203"/>
      <c r="C499" s="282" t="s">
        <v>184</v>
      </c>
      <c r="D499" s="282"/>
      <c r="E499" s="283"/>
      <c r="F499" s="217">
        <f t="shared" ref="F499:L499" si="112">SUM(F497:F498)</f>
        <v>496</v>
      </c>
      <c r="G499" s="218">
        <f t="shared" si="112"/>
        <v>1.5</v>
      </c>
      <c r="H499" s="217">
        <f t="shared" si="112"/>
        <v>68</v>
      </c>
      <c r="I499" s="219">
        <f t="shared" si="112"/>
        <v>565.5</v>
      </c>
      <c r="J499" s="218">
        <f t="shared" si="112"/>
        <v>0</v>
      </c>
      <c r="K499" s="217">
        <f t="shared" si="112"/>
        <v>1</v>
      </c>
      <c r="L499" s="220">
        <f t="shared" si="112"/>
        <v>566.5</v>
      </c>
    </row>
    <row r="500" spans="1:12" ht="12.95" customHeight="1" x14ac:dyDescent="0.2">
      <c r="A500" s="269"/>
      <c r="B500" s="270"/>
      <c r="C500" s="270"/>
      <c r="D500" s="270"/>
      <c r="E500" s="271"/>
      <c r="F500" s="154"/>
      <c r="G500" s="155"/>
      <c r="H500" s="156"/>
      <c r="I500" s="257"/>
      <c r="J500" s="155"/>
      <c r="K500" s="156"/>
      <c r="L500" s="155"/>
    </row>
    <row r="501" spans="1:12" ht="12.95" customHeight="1" x14ac:dyDescent="0.2">
      <c r="A501" s="200"/>
      <c r="B501" s="284" t="s">
        <v>72</v>
      </c>
      <c r="C501" s="284"/>
      <c r="D501" s="284"/>
      <c r="E501" s="285"/>
      <c r="F501" s="221">
        <f>F494+F499</f>
        <v>3191</v>
      </c>
      <c r="G501" s="222">
        <f t="shared" ref="G501:L501" si="113">G494+G499</f>
        <v>95.5</v>
      </c>
      <c r="H501" s="221">
        <f t="shared" si="113"/>
        <v>380</v>
      </c>
      <c r="I501" s="223">
        <f t="shared" si="113"/>
        <v>3666.5</v>
      </c>
      <c r="J501" s="222">
        <f t="shared" si="113"/>
        <v>0</v>
      </c>
      <c r="K501" s="221">
        <f t="shared" si="113"/>
        <v>1</v>
      </c>
      <c r="L501" s="224">
        <f t="shared" si="113"/>
        <v>3667.5</v>
      </c>
    </row>
    <row r="502" spans="1:12" s="96" customFormat="1" ht="12.95" customHeight="1" x14ac:dyDescent="0.2">
      <c r="A502" s="269"/>
      <c r="B502" s="270"/>
      <c r="C502" s="270"/>
      <c r="D502" s="270"/>
      <c r="E502" s="271"/>
      <c r="F502" s="49"/>
      <c r="G502" s="41"/>
      <c r="H502" s="49"/>
      <c r="I502" s="245"/>
      <c r="J502" s="41"/>
      <c r="K502" s="49"/>
      <c r="L502" s="41"/>
    </row>
    <row r="503" spans="1:12" ht="12.95" customHeight="1" x14ac:dyDescent="0.2">
      <c r="A503" s="9"/>
      <c r="B503" s="276" t="s">
        <v>9</v>
      </c>
      <c r="C503" s="276"/>
      <c r="D503" s="276"/>
      <c r="E503" s="277"/>
      <c r="F503" s="49"/>
      <c r="G503" s="41"/>
      <c r="H503" s="49"/>
      <c r="I503" s="245"/>
      <c r="J503" s="41"/>
      <c r="K503" s="49"/>
      <c r="L503" s="41"/>
    </row>
    <row r="504" spans="1:12" ht="12.95" customHeight="1" x14ac:dyDescent="0.2">
      <c r="A504" s="269"/>
      <c r="B504" s="270"/>
      <c r="C504" s="286" t="s">
        <v>3</v>
      </c>
      <c r="D504" s="286"/>
      <c r="E504" s="287"/>
      <c r="F504" s="49"/>
      <c r="G504" s="41"/>
      <c r="H504" s="49"/>
      <c r="I504" s="245"/>
      <c r="J504" s="41"/>
      <c r="K504" s="49"/>
      <c r="L504" s="69"/>
    </row>
    <row r="505" spans="1:12" ht="12.95" customHeight="1" x14ac:dyDescent="0.2">
      <c r="A505" s="269"/>
      <c r="B505" s="270"/>
      <c r="C505" s="270"/>
      <c r="D505" s="286" t="s">
        <v>14</v>
      </c>
      <c r="E505" s="287"/>
      <c r="F505" s="49">
        <v>632</v>
      </c>
      <c r="G505" s="41">
        <v>0</v>
      </c>
      <c r="H505" s="49">
        <v>35</v>
      </c>
      <c r="I505" s="245">
        <f>SUM(F505:H505)</f>
        <v>667</v>
      </c>
      <c r="J505" s="41">
        <v>0</v>
      </c>
      <c r="K505" s="49">
        <v>0</v>
      </c>
      <c r="L505" s="66">
        <f>SUM(I505:K505)</f>
        <v>667</v>
      </c>
    </row>
    <row r="506" spans="1:12" ht="12.95" customHeight="1" x14ac:dyDescent="0.2">
      <c r="A506" s="269"/>
      <c r="B506" s="270"/>
      <c r="C506" s="270"/>
      <c r="D506" s="286" t="s">
        <v>15</v>
      </c>
      <c r="E506" s="287"/>
      <c r="F506" s="49">
        <v>398</v>
      </c>
      <c r="G506" s="41">
        <v>1</v>
      </c>
      <c r="H506" s="49">
        <v>64</v>
      </c>
      <c r="I506" s="245">
        <f>SUM(F506:H506)</f>
        <v>463</v>
      </c>
      <c r="J506" s="41">
        <v>0</v>
      </c>
      <c r="K506" s="49">
        <v>0</v>
      </c>
      <c r="L506" s="66">
        <f>SUM(I506:K506)</f>
        <v>463</v>
      </c>
    </row>
    <row r="507" spans="1:12" ht="12.95" customHeight="1" x14ac:dyDescent="0.2">
      <c r="A507" s="200"/>
      <c r="B507" s="203"/>
      <c r="C507" s="282" t="s">
        <v>54</v>
      </c>
      <c r="D507" s="282"/>
      <c r="E507" s="283"/>
      <c r="F507" s="188">
        <f t="shared" ref="F507:L507" si="114">SUM(F505:F506)</f>
        <v>1030</v>
      </c>
      <c r="G507" s="189">
        <f t="shared" si="114"/>
        <v>1</v>
      </c>
      <c r="H507" s="188">
        <f t="shared" si="114"/>
        <v>99</v>
      </c>
      <c r="I507" s="190">
        <f t="shared" si="114"/>
        <v>1130</v>
      </c>
      <c r="J507" s="189">
        <f t="shared" si="114"/>
        <v>0</v>
      </c>
      <c r="K507" s="188">
        <f t="shared" si="114"/>
        <v>0</v>
      </c>
      <c r="L507" s="191">
        <f t="shared" si="114"/>
        <v>1130</v>
      </c>
    </row>
    <row r="508" spans="1:12" ht="12.95" customHeight="1" x14ac:dyDescent="0.2">
      <c r="A508" s="269"/>
      <c r="B508" s="270"/>
      <c r="C508" s="270"/>
      <c r="D508" s="270"/>
      <c r="E508" s="271"/>
      <c r="F508" s="49"/>
      <c r="G508" s="41"/>
      <c r="H508" s="49"/>
      <c r="I508" s="245"/>
      <c r="J508" s="41"/>
      <c r="K508" s="49"/>
      <c r="L508" s="41"/>
    </row>
    <row r="509" spans="1:12" ht="12.95" customHeight="1" x14ac:dyDescent="0.2">
      <c r="A509" s="269"/>
      <c r="B509" s="270"/>
      <c r="C509" s="286" t="s">
        <v>157</v>
      </c>
      <c r="D509" s="286"/>
      <c r="E509" s="287"/>
      <c r="F509" s="49"/>
      <c r="G509" s="41"/>
      <c r="H509" s="49"/>
      <c r="I509" s="245"/>
      <c r="J509" s="41"/>
      <c r="K509" s="49"/>
      <c r="L509" s="41"/>
    </row>
    <row r="510" spans="1:12" ht="12.95" customHeight="1" x14ac:dyDescent="0.2">
      <c r="A510" s="269"/>
      <c r="B510" s="270"/>
      <c r="C510" s="270"/>
      <c r="D510" s="286" t="s">
        <v>14</v>
      </c>
      <c r="E510" s="287"/>
      <c r="F510" s="49">
        <v>70</v>
      </c>
      <c r="G510" s="41">
        <v>0</v>
      </c>
      <c r="H510" s="49">
        <v>51</v>
      </c>
      <c r="I510" s="245">
        <f>SUM(F510:H510)</f>
        <v>121</v>
      </c>
      <c r="J510" s="41">
        <v>0</v>
      </c>
      <c r="K510" s="49">
        <v>0</v>
      </c>
      <c r="L510" s="66">
        <f>SUM(I510:K510)</f>
        <v>121</v>
      </c>
    </row>
    <row r="511" spans="1:12" ht="12.95" customHeight="1" x14ac:dyDescent="0.2">
      <c r="A511" s="269"/>
      <c r="B511" s="270"/>
      <c r="C511" s="270"/>
      <c r="D511" s="286" t="s">
        <v>15</v>
      </c>
      <c r="E511" s="287"/>
      <c r="F511" s="49">
        <v>31</v>
      </c>
      <c r="G511" s="41">
        <v>0</v>
      </c>
      <c r="H511" s="49">
        <v>33</v>
      </c>
      <c r="I511" s="245">
        <f>SUM(F511:H511)</f>
        <v>64</v>
      </c>
      <c r="J511" s="41">
        <v>0</v>
      </c>
      <c r="K511" s="49">
        <v>0</v>
      </c>
      <c r="L511" s="66">
        <f>SUM(I511:K511)</f>
        <v>64</v>
      </c>
    </row>
    <row r="512" spans="1:12" ht="12.95" customHeight="1" x14ac:dyDescent="0.2">
      <c r="A512" s="200"/>
      <c r="B512" s="203"/>
      <c r="C512" s="282" t="s">
        <v>168</v>
      </c>
      <c r="D512" s="282"/>
      <c r="E512" s="283"/>
      <c r="F512" s="188">
        <f t="shared" ref="F512:L512" si="115">SUM(F510:F511)</f>
        <v>101</v>
      </c>
      <c r="G512" s="189">
        <f t="shared" si="115"/>
        <v>0</v>
      </c>
      <c r="H512" s="188">
        <f t="shared" si="115"/>
        <v>84</v>
      </c>
      <c r="I512" s="190">
        <f t="shared" si="115"/>
        <v>185</v>
      </c>
      <c r="J512" s="189">
        <f t="shared" si="115"/>
        <v>0</v>
      </c>
      <c r="K512" s="188">
        <f t="shared" si="115"/>
        <v>0</v>
      </c>
      <c r="L512" s="191">
        <f t="shared" si="115"/>
        <v>185</v>
      </c>
    </row>
    <row r="513" spans="1:12" ht="12.95" customHeight="1" x14ac:dyDescent="0.2">
      <c r="A513" s="269"/>
      <c r="B513" s="270"/>
      <c r="C513" s="270"/>
      <c r="D513" s="270"/>
      <c r="E513" s="271"/>
      <c r="F513" s="49"/>
      <c r="G513" s="41"/>
      <c r="H513" s="49"/>
      <c r="I513" s="245"/>
      <c r="J513" s="41"/>
      <c r="K513" s="49"/>
      <c r="L513" s="41"/>
    </row>
    <row r="514" spans="1:12" ht="12.95" customHeight="1" x14ac:dyDescent="0.2">
      <c r="A514" s="200"/>
      <c r="B514" s="284" t="s">
        <v>40</v>
      </c>
      <c r="C514" s="284"/>
      <c r="D514" s="284"/>
      <c r="E514" s="285"/>
      <c r="F514" s="206">
        <f t="shared" ref="F514:L514" si="116">F507+F512</f>
        <v>1131</v>
      </c>
      <c r="G514" s="207">
        <f t="shared" si="116"/>
        <v>1</v>
      </c>
      <c r="H514" s="208">
        <f t="shared" si="116"/>
        <v>183</v>
      </c>
      <c r="I514" s="209">
        <f t="shared" si="116"/>
        <v>1315</v>
      </c>
      <c r="J514" s="207">
        <f t="shared" si="116"/>
        <v>0</v>
      </c>
      <c r="K514" s="208">
        <f t="shared" si="116"/>
        <v>0</v>
      </c>
      <c r="L514" s="210">
        <f t="shared" si="116"/>
        <v>1315</v>
      </c>
    </row>
    <row r="515" spans="1:12" ht="12.95" customHeight="1" x14ac:dyDescent="0.2">
      <c r="A515" s="269"/>
      <c r="B515" s="270"/>
      <c r="C515" s="270"/>
      <c r="D515" s="270"/>
      <c r="E515" s="271"/>
      <c r="F515" s="49"/>
      <c r="G515" s="41"/>
      <c r="H515" s="49"/>
      <c r="I515" s="245"/>
      <c r="J515" s="41"/>
      <c r="K515" s="49"/>
      <c r="L515" s="41"/>
    </row>
    <row r="516" spans="1:12" ht="12.95" customHeight="1" x14ac:dyDescent="0.2">
      <c r="A516" s="9"/>
      <c r="B516" s="276" t="s">
        <v>10</v>
      </c>
      <c r="C516" s="276"/>
      <c r="D516" s="276"/>
      <c r="E516" s="277"/>
      <c r="F516" s="49"/>
      <c r="G516" s="41"/>
      <c r="H516" s="49"/>
      <c r="I516" s="245"/>
      <c r="J516" s="41"/>
      <c r="K516" s="49"/>
      <c r="L516" s="41"/>
    </row>
    <row r="517" spans="1:12" ht="12.95" customHeight="1" x14ac:dyDescent="0.2">
      <c r="A517" s="269"/>
      <c r="B517" s="270"/>
      <c r="C517" s="286" t="s">
        <v>3</v>
      </c>
      <c r="D517" s="286"/>
      <c r="E517" s="287"/>
      <c r="F517" s="49"/>
      <c r="G517" s="41"/>
      <c r="H517" s="49"/>
      <c r="I517" s="245"/>
      <c r="J517" s="41"/>
      <c r="K517" s="49"/>
      <c r="L517" s="41"/>
    </row>
    <row r="518" spans="1:12" ht="12.95" customHeight="1" x14ac:dyDescent="0.2">
      <c r="A518" s="269"/>
      <c r="B518" s="270"/>
      <c r="C518" s="270"/>
      <c r="D518" s="286" t="s">
        <v>14</v>
      </c>
      <c r="E518" s="287"/>
      <c r="F518" s="49">
        <v>147</v>
      </c>
      <c r="G518" s="41">
        <v>7</v>
      </c>
      <c r="H518" s="49">
        <v>2</v>
      </c>
      <c r="I518" s="245">
        <f>SUM(F518:H518)</f>
        <v>156</v>
      </c>
      <c r="J518" s="41">
        <v>0</v>
      </c>
      <c r="K518" s="49">
        <v>0</v>
      </c>
      <c r="L518" s="66">
        <f>SUM(I518:K518)</f>
        <v>156</v>
      </c>
    </row>
    <row r="519" spans="1:12" ht="12.95" customHeight="1" x14ac:dyDescent="0.2">
      <c r="A519" s="269"/>
      <c r="B519" s="270"/>
      <c r="C519" s="270"/>
      <c r="D519" s="286" t="s">
        <v>15</v>
      </c>
      <c r="E519" s="287"/>
      <c r="F519" s="49">
        <v>441</v>
      </c>
      <c r="G519" s="41">
        <v>28</v>
      </c>
      <c r="H519" s="49">
        <v>14</v>
      </c>
      <c r="I519" s="245">
        <f>SUM(F519:H519)</f>
        <v>483</v>
      </c>
      <c r="J519" s="41">
        <v>0</v>
      </c>
      <c r="K519" s="49">
        <v>2</v>
      </c>
      <c r="L519" s="66">
        <f>SUM(I519:K519)</f>
        <v>485</v>
      </c>
    </row>
    <row r="520" spans="1:12" ht="12.95" customHeight="1" x14ac:dyDescent="0.2">
      <c r="A520" s="200"/>
      <c r="B520" s="203"/>
      <c r="C520" s="282" t="s">
        <v>53</v>
      </c>
      <c r="D520" s="282"/>
      <c r="E520" s="283"/>
      <c r="F520" s="188">
        <f t="shared" ref="F520:L520" si="117">SUM(F518:F519)</f>
        <v>588</v>
      </c>
      <c r="G520" s="189">
        <f t="shared" si="117"/>
        <v>35</v>
      </c>
      <c r="H520" s="188">
        <f t="shared" si="117"/>
        <v>16</v>
      </c>
      <c r="I520" s="190">
        <f t="shared" si="117"/>
        <v>639</v>
      </c>
      <c r="J520" s="189">
        <f t="shared" si="117"/>
        <v>0</v>
      </c>
      <c r="K520" s="188">
        <f t="shared" si="117"/>
        <v>2</v>
      </c>
      <c r="L520" s="191">
        <f t="shared" si="117"/>
        <v>641</v>
      </c>
    </row>
    <row r="521" spans="1:12" ht="12.95" customHeight="1" x14ac:dyDescent="0.2">
      <c r="A521" s="269"/>
      <c r="B521" s="270"/>
      <c r="C521" s="270"/>
      <c r="D521" s="270"/>
      <c r="E521" s="271"/>
      <c r="F521" s="49"/>
      <c r="G521" s="41"/>
      <c r="H521" s="49"/>
      <c r="I521" s="245"/>
      <c r="J521" s="41"/>
      <c r="K521" s="49"/>
      <c r="L521" s="69"/>
    </row>
    <row r="522" spans="1:12" ht="12.95" customHeight="1" x14ac:dyDescent="0.2">
      <c r="A522" s="269"/>
      <c r="B522" s="270"/>
      <c r="C522" s="286" t="s">
        <v>157</v>
      </c>
      <c r="D522" s="286"/>
      <c r="E522" s="287"/>
      <c r="F522" s="49"/>
      <c r="G522" s="41"/>
      <c r="H522" s="49"/>
      <c r="I522" s="245"/>
      <c r="J522" s="41"/>
      <c r="K522" s="49"/>
      <c r="L522" s="69"/>
    </row>
    <row r="523" spans="1:12" ht="12.95" customHeight="1" x14ac:dyDescent="0.2">
      <c r="A523" s="269"/>
      <c r="B523" s="270"/>
      <c r="C523" s="270"/>
      <c r="D523" s="286" t="s">
        <v>14</v>
      </c>
      <c r="E523" s="287"/>
      <c r="F523" s="48">
        <f>48+2/2</f>
        <v>49</v>
      </c>
      <c r="G523" s="157">
        <f>5+1/2</f>
        <v>5.5</v>
      </c>
      <c r="H523" s="48">
        <f>134+8/2</f>
        <v>138</v>
      </c>
      <c r="I523" s="258">
        <f>SUM(F523:H523)</f>
        <v>192.5</v>
      </c>
      <c r="J523" s="157">
        <v>0</v>
      </c>
      <c r="K523" s="48">
        <v>0</v>
      </c>
      <c r="L523" s="157">
        <f>SUM(I523:K523)</f>
        <v>192.5</v>
      </c>
    </row>
    <row r="524" spans="1:12" ht="12.95" customHeight="1" x14ac:dyDescent="0.2">
      <c r="A524" s="269"/>
      <c r="B524" s="270"/>
      <c r="C524" s="270"/>
      <c r="D524" s="286" t="s">
        <v>15</v>
      </c>
      <c r="E524" s="287"/>
      <c r="F524" s="48">
        <f>87+8/2</f>
        <v>91</v>
      </c>
      <c r="G524" s="157">
        <v>16</v>
      </c>
      <c r="H524" s="48">
        <f>252+40/2</f>
        <v>272</v>
      </c>
      <c r="I524" s="258">
        <f>SUM(F524:H524)</f>
        <v>379</v>
      </c>
      <c r="J524" s="157">
        <v>1</v>
      </c>
      <c r="K524" s="48">
        <v>8</v>
      </c>
      <c r="L524" s="157">
        <f>SUM(I524:K524)</f>
        <v>388</v>
      </c>
    </row>
    <row r="525" spans="1:12" ht="12.95" customHeight="1" x14ac:dyDescent="0.2">
      <c r="A525" s="200"/>
      <c r="B525" s="203"/>
      <c r="C525" s="282" t="s">
        <v>185</v>
      </c>
      <c r="D525" s="282"/>
      <c r="E525" s="283"/>
      <c r="F525" s="192">
        <f t="shared" ref="F525:L525" si="118">SUM(F523:F524)</f>
        <v>140</v>
      </c>
      <c r="G525" s="193">
        <f t="shared" si="118"/>
        <v>21.5</v>
      </c>
      <c r="H525" s="194">
        <f t="shared" si="118"/>
        <v>410</v>
      </c>
      <c r="I525" s="192">
        <f t="shared" si="118"/>
        <v>571.5</v>
      </c>
      <c r="J525" s="193">
        <f t="shared" si="118"/>
        <v>1</v>
      </c>
      <c r="K525" s="194">
        <f t="shared" si="118"/>
        <v>8</v>
      </c>
      <c r="L525" s="193">
        <f t="shared" si="118"/>
        <v>580.5</v>
      </c>
    </row>
    <row r="526" spans="1:12" ht="12.95" customHeight="1" x14ac:dyDescent="0.2">
      <c r="A526" s="269"/>
      <c r="B526" s="270"/>
      <c r="C526" s="270"/>
      <c r="D526" s="270"/>
      <c r="E526" s="271"/>
      <c r="F526" s="48"/>
      <c r="G526" s="157"/>
      <c r="H526" s="158"/>
      <c r="I526" s="252"/>
      <c r="J526" s="157"/>
      <c r="K526" s="158"/>
      <c r="L526" s="157"/>
    </row>
    <row r="527" spans="1:12" ht="12.95" customHeight="1" x14ac:dyDescent="0.2">
      <c r="A527" s="211"/>
      <c r="B527" s="332" t="s">
        <v>41</v>
      </c>
      <c r="C527" s="332"/>
      <c r="D527" s="332"/>
      <c r="E527" s="333"/>
      <c r="F527" s="260">
        <f t="shared" ref="F527:L527" si="119">F520+F525</f>
        <v>728</v>
      </c>
      <c r="G527" s="261">
        <f t="shared" si="119"/>
        <v>56.5</v>
      </c>
      <c r="H527" s="260">
        <f t="shared" si="119"/>
        <v>426</v>
      </c>
      <c r="I527" s="262">
        <f t="shared" si="119"/>
        <v>1210.5</v>
      </c>
      <c r="J527" s="261">
        <f t="shared" si="119"/>
        <v>1</v>
      </c>
      <c r="K527" s="260">
        <f t="shared" si="119"/>
        <v>10</v>
      </c>
      <c r="L527" s="263">
        <f t="shared" si="119"/>
        <v>1221.5</v>
      </c>
    </row>
    <row r="528" spans="1:12" ht="12.95" customHeight="1" x14ac:dyDescent="0.2">
      <c r="A528" s="269"/>
      <c r="B528" s="270"/>
      <c r="C528" s="270"/>
      <c r="D528" s="270"/>
      <c r="E528" s="271"/>
      <c r="F528" s="49"/>
      <c r="G528" s="41"/>
      <c r="H528" s="49"/>
      <c r="I528" s="245"/>
      <c r="J528" s="41"/>
      <c r="K528" s="49"/>
      <c r="L528" s="147"/>
    </row>
    <row r="529" spans="1:12" ht="12.95" customHeight="1" x14ac:dyDescent="0.2">
      <c r="A529" s="275" t="s">
        <v>132</v>
      </c>
      <c r="B529" s="276"/>
      <c r="C529" s="276"/>
      <c r="D529" s="276"/>
      <c r="E529" s="277"/>
      <c r="F529" s="49"/>
      <c r="G529" s="41"/>
      <c r="H529" s="49"/>
      <c r="I529" s="245"/>
      <c r="J529" s="41"/>
      <c r="K529" s="49"/>
      <c r="L529" s="41"/>
    </row>
    <row r="530" spans="1:12" ht="12.95" customHeight="1" x14ac:dyDescent="0.2">
      <c r="A530" s="9"/>
      <c r="B530" s="12"/>
      <c r="C530" s="12"/>
      <c r="D530" s="12"/>
      <c r="E530" s="10"/>
      <c r="F530" s="49"/>
      <c r="G530" s="41"/>
      <c r="H530" s="49"/>
      <c r="I530" s="245"/>
      <c r="J530" s="41"/>
      <c r="K530" s="49"/>
      <c r="L530" s="41"/>
    </row>
    <row r="531" spans="1:12" ht="12.95" customHeight="1" x14ac:dyDescent="0.2">
      <c r="A531" s="9"/>
      <c r="B531" s="12" t="s">
        <v>180</v>
      </c>
      <c r="C531" s="12"/>
      <c r="D531" s="12"/>
      <c r="E531" s="10"/>
      <c r="F531" s="49"/>
      <c r="G531" s="41"/>
      <c r="H531" s="49"/>
      <c r="I531" s="245"/>
      <c r="J531" s="41"/>
      <c r="K531" s="49"/>
      <c r="L531" s="41"/>
    </row>
    <row r="532" spans="1:12" ht="12.95" customHeight="1" x14ac:dyDescent="0.2">
      <c r="A532" s="9"/>
      <c r="B532" s="242" t="s">
        <v>181</v>
      </c>
      <c r="C532" s="12"/>
      <c r="D532" s="12"/>
      <c r="E532" s="10"/>
      <c r="F532" s="49"/>
      <c r="G532" s="41"/>
      <c r="H532" s="49"/>
      <c r="I532" s="245"/>
      <c r="J532" s="41"/>
      <c r="K532" s="49"/>
      <c r="L532" s="41"/>
    </row>
    <row r="533" spans="1:12" ht="12.95" customHeight="1" x14ac:dyDescent="0.2">
      <c r="A533" s="269"/>
      <c r="B533" s="270"/>
      <c r="C533" s="286" t="s">
        <v>3</v>
      </c>
      <c r="D533" s="286"/>
      <c r="E533" s="287"/>
      <c r="F533" s="49"/>
      <c r="G533" s="41"/>
      <c r="H533" s="49"/>
      <c r="I533" s="245"/>
      <c r="J533" s="41"/>
      <c r="K533" s="49"/>
      <c r="L533" s="41"/>
    </row>
    <row r="534" spans="1:12" ht="12.95" customHeight="1" x14ac:dyDescent="0.2">
      <c r="A534" s="269"/>
      <c r="B534" s="270"/>
      <c r="C534" s="270"/>
      <c r="D534" s="286" t="s">
        <v>14</v>
      </c>
      <c r="E534" s="287"/>
      <c r="F534" s="49">
        <v>1398</v>
      </c>
      <c r="G534" s="41">
        <v>0</v>
      </c>
      <c r="H534" s="49">
        <v>42</v>
      </c>
      <c r="I534" s="245">
        <f>SUM(F534:H534)</f>
        <v>1440</v>
      </c>
      <c r="J534" s="41">
        <v>0</v>
      </c>
      <c r="K534" s="49">
        <v>0</v>
      </c>
      <c r="L534" s="66">
        <f>SUM(I534:K534)</f>
        <v>1440</v>
      </c>
    </row>
    <row r="535" spans="1:12" ht="12.95" customHeight="1" x14ac:dyDescent="0.2">
      <c r="A535" s="269"/>
      <c r="B535" s="270"/>
      <c r="C535" s="270"/>
      <c r="D535" s="286" t="s">
        <v>15</v>
      </c>
      <c r="E535" s="287"/>
      <c r="F535" s="49">
        <v>269</v>
      </c>
      <c r="G535" s="41">
        <v>0</v>
      </c>
      <c r="H535" s="49">
        <v>5</v>
      </c>
      <c r="I535" s="245">
        <f>SUM(F535:H535)</f>
        <v>274</v>
      </c>
      <c r="J535" s="41">
        <v>0</v>
      </c>
      <c r="K535" s="49">
        <v>0</v>
      </c>
      <c r="L535" s="66">
        <f>SUM(I535:K535)</f>
        <v>274</v>
      </c>
    </row>
    <row r="536" spans="1:12" ht="12.95" customHeight="1" x14ac:dyDescent="0.2">
      <c r="A536" s="200"/>
      <c r="B536" s="203"/>
      <c r="C536" s="282" t="s">
        <v>52</v>
      </c>
      <c r="D536" s="282"/>
      <c r="E536" s="283"/>
      <c r="F536" s="188">
        <f t="shared" ref="F536:L536" si="120">SUM(F534:F535)</f>
        <v>1667</v>
      </c>
      <c r="G536" s="189">
        <f t="shared" si="120"/>
        <v>0</v>
      </c>
      <c r="H536" s="188">
        <f t="shared" si="120"/>
        <v>47</v>
      </c>
      <c r="I536" s="190">
        <f t="shared" si="120"/>
        <v>1714</v>
      </c>
      <c r="J536" s="189">
        <f t="shared" si="120"/>
        <v>0</v>
      </c>
      <c r="K536" s="188">
        <f t="shared" si="120"/>
        <v>0</v>
      </c>
      <c r="L536" s="191">
        <f t="shared" si="120"/>
        <v>1714</v>
      </c>
    </row>
    <row r="537" spans="1:12" ht="12.95" customHeight="1" x14ac:dyDescent="0.2">
      <c r="A537" s="269"/>
      <c r="B537" s="270"/>
      <c r="C537" s="270"/>
      <c r="D537" s="270"/>
      <c r="E537" s="271"/>
      <c r="F537" s="49"/>
      <c r="G537" s="41"/>
      <c r="H537" s="49"/>
      <c r="I537" s="245"/>
      <c r="J537" s="41"/>
      <c r="K537" s="49"/>
      <c r="L537" s="41"/>
    </row>
    <row r="538" spans="1:12" ht="12.95" customHeight="1" x14ac:dyDescent="0.2">
      <c r="A538" s="269"/>
      <c r="B538" s="270"/>
      <c r="C538" s="286" t="s">
        <v>157</v>
      </c>
      <c r="D538" s="286"/>
      <c r="E538" s="287"/>
      <c r="F538" s="49"/>
      <c r="G538" s="41"/>
      <c r="H538" s="49"/>
      <c r="I538" s="245"/>
      <c r="J538" s="41"/>
      <c r="K538" s="49"/>
      <c r="L538" s="41"/>
    </row>
    <row r="539" spans="1:12" ht="12.95" customHeight="1" x14ac:dyDescent="0.2">
      <c r="A539" s="269"/>
      <c r="B539" s="270"/>
      <c r="C539" s="270"/>
      <c r="D539" s="286" t="s">
        <v>14</v>
      </c>
      <c r="E539" s="287"/>
      <c r="F539" s="49">
        <v>206</v>
      </c>
      <c r="G539" s="41">
        <v>0</v>
      </c>
      <c r="H539" s="49">
        <v>0</v>
      </c>
      <c r="I539" s="245">
        <f>SUM(F539:H539)</f>
        <v>206</v>
      </c>
      <c r="J539" s="41">
        <v>0</v>
      </c>
      <c r="K539" s="49">
        <v>0</v>
      </c>
      <c r="L539" s="66">
        <f>SUM(I539:K539)</f>
        <v>206</v>
      </c>
    </row>
    <row r="540" spans="1:12" ht="12.95" customHeight="1" x14ac:dyDescent="0.2">
      <c r="A540" s="269"/>
      <c r="B540" s="270"/>
      <c r="C540" s="270"/>
      <c r="D540" s="286" t="s">
        <v>15</v>
      </c>
      <c r="E540" s="287"/>
      <c r="F540" s="49">
        <v>62</v>
      </c>
      <c r="G540" s="41">
        <v>0</v>
      </c>
      <c r="H540" s="49">
        <v>1</v>
      </c>
      <c r="I540" s="245">
        <f>SUM(F540:H540)</f>
        <v>63</v>
      </c>
      <c r="J540" s="41">
        <v>0</v>
      </c>
      <c r="K540" s="49">
        <v>0</v>
      </c>
      <c r="L540" s="66">
        <f>SUM(I540:K540)</f>
        <v>63</v>
      </c>
    </row>
    <row r="541" spans="1:12" ht="12.95" customHeight="1" x14ac:dyDescent="0.2">
      <c r="A541" s="200"/>
      <c r="B541" s="203"/>
      <c r="C541" s="282" t="s">
        <v>169</v>
      </c>
      <c r="D541" s="282"/>
      <c r="E541" s="283"/>
      <c r="F541" s="188">
        <f t="shared" ref="F541:L541" si="121">SUM(F539:F540)</f>
        <v>268</v>
      </c>
      <c r="G541" s="189">
        <f t="shared" si="121"/>
        <v>0</v>
      </c>
      <c r="H541" s="188">
        <f t="shared" si="121"/>
        <v>1</v>
      </c>
      <c r="I541" s="190">
        <f t="shared" si="121"/>
        <v>269</v>
      </c>
      <c r="J541" s="189">
        <f>SUM(J539:J540)</f>
        <v>0</v>
      </c>
      <c r="K541" s="188">
        <f t="shared" si="121"/>
        <v>0</v>
      </c>
      <c r="L541" s="191">
        <f t="shared" si="121"/>
        <v>269</v>
      </c>
    </row>
    <row r="542" spans="1:12" ht="12.95" customHeight="1" x14ac:dyDescent="0.2">
      <c r="A542" s="269"/>
      <c r="B542" s="270"/>
      <c r="C542" s="270"/>
      <c r="D542" s="270"/>
      <c r="E542" s="271"/>
      <c r="F542" s="49"/>
      <c r="G542" s="41"/>
      <c r="H542" s="49"/>
      <c r="I542" s="245"/>
      <c r="J542" s="41"/>
      <c r="K542" s="49"/>
      <c r="L542" s="41"/>
    </row>
    <row r="543" spans="1:12" ht="12.95" customHeight="1" x14ac:dyDescent="0.2">
      <c r="A543" s="200"/>
      <c r="B543" s="284" t="s">
        <v>93</v>
      </c>
      <c r="C543" s="284"/>
      <c r="D543" s="284"/>
      <c r="E543" s="285"/>
      <c r="F543" s="206">
        <f t="shared" ref="F543:L543" si="122">F536+F541</f>
        <v>1935</v>
      </c>
      <c r="G543" s="207">
        <f t="shared" si="122"/>
        <v>0</v>
      </c>
      <c r="H543" s="208">
        <f t="shared" si="122"/>
        <v>48</v>
      </c>
      <c r="I543" s="209">
        <f t="shared" si="122"/>
        <v>1983</v>
      </c>
      <c r="J543" s="207">
        <f t="shared" si="122"/>
        <v>0</v>
      </c>
      <c r="K543" s="208">
        <f t="shared" si="122"/>
        <v>0</v>
      </c>
      <c r="L543" s="210">
        <f t="shared" si="122"/>
        <v>1983</v>
      </c>
    </row>
    <row r="544" spans="1:12" ht="12.95" customHeight="1" x14ac:dyDescent="0.2">
      <c r="A544" s="269"/>
      <c r="B544" s="270"/>
      <c r="C544" s="270"/>
      <c r="D544" s="270"/>
      <c r="E544" s="271"/>
      <c r="F544" s="49"/>
      <c r="G544" s="41"/>
      <c r="H544" s="49"/>
      <c r="I544" s="245"/>
      <c r="J544" s="41"/>
      <c r="K544" s="49"/>
      <c r="L544" s="41"/>
    </row>
    <row r="545" spans="1:12" ht="12.95" customHeight="1" x14ac:dyDescent="0.2">
      <c r="A545" s="9"/>
      <c r="B545" s="276" t="s">
        <v>11</v>
      </c>
      <c r="C545" s="276"/>
      <c r="D545" s="276"/>
      <c r="E545" s="277"/>
      <c r="F545" s="49"/>
      <c r="G545" s="41"/>
      <c r="H545" s="49"/>
      <c r="I545" s="245"/>
      <c r="J545" s="41"/>
      <c r="K545" s="49"/>
      <c r="L545" s="41"/>
    </row>
    <row r="546" spans="1:12" ht="12.95" customHeight="1" x14ac:dyDescent="0.2">
      <c r="A546" s="269"/>
      <c r="B546" s="270"/>
      <c r="C546" s="286" t="s">
        <v>3</v>
      </c>
      <c r="D546" s="286"/>
      <c r="E546" s="287"/>
      <c r="F546" s="49"/>
      <c r="G546" s="41"/>
      <c r="H546" s="49"/>
      <c r="I546" s="245"/>
      <c r="J546" s="41"/>
      <c r="K546" s="49"/>
      <c r="L546" s="41"/>
    </row>
    <row r="547" spans="1:12" ht="12.95" customHeight="1" x14ac:dyDescent="0.2">
      <c r="A547" s="269"/>
      <c r="B547" s="270"/>
      <c r="C547" s="270"/>
      <c r="D547" s="286" t="s">
        <v>14</v>
      </c>
      <c r="E547" s="287"/>
      <c r="F547" s="49">
        <v>290</v>
      </c>
      <c r="G547" s="41">
        <v>7</v>
      </c>
      <c r="H547" s="49">
        <v>40</v>
      </c>
      <c r="I547" s="245">
        <f>SUM(F547:H547)</f>
        <v>337</v>
      </c>
      <c r="J547" s="41">
        <v>0</v>
      </c>
      <c r="K547" s="44">
        <v>0</v>
      </c>
      <c r="L547" s="66">
        <f>SUM(I547:K547)</f>
        <v>337</v>
      </c>
    </row>
    <row r="548" spans="1:12" ht="12.95" customHeight="1" x14ac:dyDescent="0.2">
      <c r="A548" s="269"/>
      <c r="B548" s="270"/>
      <c r="C548" s="270"/>
      <c r="D548" s="286" t="s">
        <v>15</v>
      </c>
      <c r="E548" s="287"/>
      <c r="F548" s="49">
        <v>636</v>
      </c>
      <c r="G548" s="41">
        <v>36</v>
      </c>
      <c r="H548" s="49">
        <v>289</v>
      </c>
      <c r="I548" s="245">
        <f>SUM(F548:H548)</f>
        <v>961</v>
      </c>
      <c r="J548" s="41">
        <v>0</v>
      </c>
      <c r="K548" s="44">
        <v>0</v>
      </c>
      <c r="L548" s="66">
        <f>SUM(I548:K548)</f>
        <v>961</v>
      </c>
    </row>
    <row r="549" spans="1:12" ht="12.95" customHeight="1" x14ac:dyDescent="0.2">
      <c r="A549" s="200"/>
      <c r="B549" s="203"/>
      <c r="C549" s="282" t="s">
        <v>51</v>
      </c>
      <c r="D549" s="282"/>
      <c r="E549" s="283"/>
      <c r="F549" s="188">
        <f t="shared" ref="F549:L549" si="123">SUM(F547:F548)</f>
        <v>926</v>
      </c>
      <c r="G549" s="189">
        <f t="shared" si="123"/>
        <v>43</v>
      </c>
      <c r="H549" s="188">
        <f t="shared" si="123"/>
        <v>329</v>
      </c>
      <c r="I549" s="190">
        <f t="shared" si="123"/>
        <v>1298</v>
      </c>
      <c r="J549" s="189">
        <f t="shared" si="123"/>
        <v>0</v>
      </c>
      <c r="K549" s="188">
        <f t="shared" si="123"/>
        <v>0</v>
      </c>
      <c r="L549" s="191">
        <f t="shared" si="123"/>
        <v>1298</v>
      </c>
    </row>
    <row r="550" spans="1:12" ht="12.95" customHeight="1" x14ac:dyDescent="0.2">
      <c r="A550" s="269"/>
      <c r="B550" s="270"/>
      <c r="C550" s="270"/>
      <c r="D550" s="270"/>
      <c r="E550" s="271"/>
      <c r="F550" s="49"/>
      <c r="G550" s="41"/>
      <c r="H550" s="49"/>
      <c r="I550" s="245"/>
      <c r="J550" s="41"/>
      <c r="K550" s="49"/>
      <c r="L550" s="41"/>
    </row>
    <row r="551" spans="1:12" ht="12.95" customHeight="1" x14ac:dyDescent="0.2">
      <c r="A551" s="269"/>
      <c r="B551" s="270"/>
      <c r="C551" s="286" t="s">
        <v>157</v>
      </c>
      <c r="D551" s="286"/>
      <c r="E551" s="287"/>
      <c r="F551" s="49"/>
      <c r="G551" s="41"/>
      <c r="H551" s="49"/>
      <c r="I551" s="245"/>
      <c r="J551" s="41"/>
      <c r="K551" s="49"/>
      <c r="L551" s="41"/>
    </row>
    <row r="552" spans="1:12" ht="12.95" customHeight="1" x14ac:dyDescent="0.2">
      <c r="A552" s="269"/>
      <c r="B552" s="270"/>
      <c r="C552" s="270"/>
      <c r="D552" s="286" t="s">
        <v>14</v>
      </c>
      <c r="E552" s="287"/>
      <c r="F552" s="49">
        <v>94</v>
      </c>
      <c r="G552" s="41">
        <v>0</v>
      </c>
      <c r="H552" s="49">
        <v>27</v>
      </c>
      <c r="I552" s="245">
        <f>SUM(F552:H552)</f>
        <v>121</v>
      </c>
      <c r="J552" s="41">
        <v>0</v>
      </c>
      <c r="K552" s="44">
        <v>0</v>
      </c>
      <c r="L552" s="66">
        <f>SUM(I552:K552)</f>
        <v>121</v>
      </c>
    </row>
    <row r="553" spans="1:12" ht="12.95" customHeight="1" x14ac:dyDescent="0.2">
      <c r="A553" s="269"/>
      <c r="B553" s="270"/>
      <c r="C553" s="270"/>
      <c r="D553" s="286" t="s">
        <v>15</v>
      </c>
      <c r="E553" s="287"/>
      <c r="F553" s="49">
        <v>190</v>
      </c>
      <c r="G553" s="41">
        <v>0</v>
      </c>
      <c r="H553" s="49">
        <v>83</v>
      </c>
      <c r="I553" s="245">
        <f>SUM(F553:H553)</f>
        <v>273</v>
      </c>
      <c r="J553" s="41">
        <v>0</v>
      </c>
      <c r="K553" s="44">
        <v>0</v>
      </c>
      <c r="L553" s="66">
        <f>SUM(I553:K553)</f>
        <v>273</v>
      </c>
    </row>
    <row r="554" spans="1:12" ht="12.95" customHeight="1" x14ac:dyDescent="0.2">
      <c r="A554" s="200"/>
      <c r="B554" s="203"/>
      <c r="C554" s="282" t="s">
        <v>170</v>
      </c>
      <c r="D554" s="282"/>
      <c r="E554" s="283"/>
      <c r="F554" s="188">
        <f>SUM(F552:F553)</f>
        <v>284</v>
      </c>
      <c r="G554" s="189">
        <f t="shared" ref="G554:L554" si="124">SUM(G552:G553)</f>
        <v>0</v>
      </c>
      <c r="H554" s="188">
        <f t="shared" si="124"/>
        <v>110</v>
      </c>
      <c r="I554" s="190">
        <f t="shared" si="124"/>
        <v>394</v>
      </c>
      <c r="J554" s="189">
        <f t="shared" si="124"/>
        <v>0</v>
      </c>
      <c r="K554" s="188">
        <f t="shared" si="124"/>
        <v>0</v>
      </c>
      <c r="L554" s="191">
        <f t="shared" si="124"/>
        <v>394</v>
      </c>
    </row>
    <row r="555" spans="1:12" ht="12.95" customHeight="1" x14ac:dyDescent="0.2">
      <c r="A555" s="269"/>
      <c r="B555" s="270"/>
      <c r="C555" s="270"/>
      <c r="D555" s="270"/>
      <c r="E555" s="271"/>
      <c r="F555" s="49"/>
      <c r="G555" s="41"/>
      <c r="H555" s="49"/>
      <c r="I555" s="245"/>
      <c r="J555" s="41"/>
      <c r="K555" s="49"/>
      <c r="L555" s="41"/>
    </row>
    <row r="556" spans="1:12" ht="12.95" customHeight="1" x14ac:dyDescent="0.2">
      <c r="A556" s="200"/>
      <c r="B556" s="284" t="s">
        <v>42</v>
      </c>
      <c r="C556" s="284"/>
      <c r="D556" s="284"/>
      <c r="E556" s="285"/>
      <c r="F556" s="208">
        <f>SUM(F549,F554)</f>
        <v>1210</v>
      </c>
      <c r="G556" s="207">
        <f t="shared" ref="G556:L556" si="125">SUM(G549,G554)</f>
        <v>43</v>
      </c>
      <c r="H556" s="208">
        <f t="shared" si="125"/>
        <v>439</v>
      </c>
      <c r="I556" s="209">
        <f t="shared" si="125"/>
        <v>1692</v>
      </c>
      <c r="J556" s="207">
        <f t="shared" si="125"/>
        <v>0</v>
      </c>
      <c r="K556" s="208">
        <f t="shared" si="125"/>
        <v>0</v>
      </c>
      <c r="L556" s="210">
        <f t="shared" si="125"/>
        <v>1692</v>
      </c>
    </row>
    <row r="557" spans="1:12" ht="12.95" customHeight="1" x14ac:dyDescent="0.2">
      <c r="A557" s="269"/>
      <c r="B557" s="270"/>
      <c r="C557" s="270"/>
      <c r="D557" s="270"/>
      <c r="E557" s="271"/>
      <c r="F557" s="49"/>
      <c r="G557" s="41"/>
      <c r="H557" s="49"/>
      <c r="I557" s="245"/>
      <c r="J557" s="41"/>
      <c r="K557" s="49"/>
      <c r="L557" s="41"/>
    </row>
    <row r="558" spans="1:12" ht="12.95" customHeight="1" x14ac:dyDescent="0.2">
      <c r="A558" s="9"/>
      <c r="B558" s="276" t="s">
        <v>12</v>
      </c>
      <c r="C558" s="276"/>
      <c r="D558" s="276"/>
      <c r="E558" s="277"/>
      <c r="F558" s="49"/>
      <c r="G558" s="41"/>
      <c r="H558" s="49"/>
      <c r="I558" s="245"/>
      <c r="J558" s="41"/>
      <c r="K558" s="49"/>
      <c r="L558" s="41"/>
    </row>
    <row r="559" spans="1:12" ht="12.95" customHeight="1" x14ac:dyDescent="0.2">
      <c r="A559" s="269"/>
      <c r="B559" s="270"/>
      <c r="C559" s="286" t="s">
        <v>157</v>
      </c>
      <c r="D559" s="286"/>
      <c r="E559" s="287"/>
      <c r="F559" s="49"/>
      <c r="G559" s="41"/>
      <c r="H559" s="49"/>
      <c r="I559" s="245"/>
      <c r="J559" s="41"/>
      <c r="K559" s="49"/>
      <c r="L559" s="41"/>
    </row>
    <row r="560" spans="1:12" ht="12.95" customHeight="1" x14ac:dyDescent="0.2">
      <c r="A560" s="269"/>
      <c r="B560" s="270"/>
      <c r="C560" s="270"/>
      <c r="D560" s="286" t="s">
        <v>14</v>
      </c>
      <c r="E560" s="287"/>
      <c r="F560" s="49">
        <v>121</v>
      </c>
      <c r="G560" s="41">
        <v>0</v>
      </c>
      <c r="H560" s="44">
        <v>0</v>
      </c>
      <c r="I560" s="245">
        <f>SUM(F560:H560)</f>
        <v>121</v>
      </c>
      <c r="J560" s="41">
        <v>0</v>
      </c>
      <c r="K560" s="44">
        <v>0</v>
      </c>
      <c r="L560" s="66">
        <f>SUM(I560:K560)</f>
        <v>121</v>
      </c>
    </row>
    <row r="561" spans="1:12" ht="12.95" customHeight="1" x14ac:dyDescent="0.2">
      <c r="A561" s="269"/>
      <c r="B561" s="270"/>
      <c r="C561" s="270"/>
      <c r="D561" s="286" t="s">
        <v>15</v>
      </c>
      <c r="E561" s="287"/>
      <c r="F561" s="49">
        <v>110</v>
      </c>
      <c r="G561" s="41">
        <v>0</v>
      </c>
      <c r="H561" s="44">
        <v>0</v>
      </c>
      <c r="I561" s="245">
        <f>SUM(F561:H561)</f>
        <v>110</v>
      </c>
      <c r="J561" s="41">
        <v>0</v>
      </c>
      <c r="K561" s="44">
        <v>0</v>
      </c>
      <c r="L561" s="66">
        <f>SUM(I561:K561)</f>
        <v>110</v>
      </c>
    </row>
    <row r="562" spans="1:12" ht="12.95" customHeight="1" x14ac:dyDescent="0.2">
      <c r="A562" s="200"/>
      <c r="B562" s="203"/>
      <c r="C562" s="282" t="s">
        <v>171</v>
      </c>
      <c r="D562" s="282"/>
      <c r="E562" s="283"/>
      <c r="F562" s="188">
        <f t="shared" ref="F562:L562" si="126">SUM(F560:F561)</f>
        <v>231</v>
      </c>
      <c r="G562" s="189">
        <f>SUM(G560:G561)</f>
        <v>0</v>
      </c>
      <c r="H562" s="188">
        <f>SUM(H560:H561)</f>
        <v>0</v>
      </c>
      <c r="I562" s="190">
        <f t="shared" si="126"/>
        <v>231</v>
      </c>
      <c r="J562" s="189">
        <f t="shared" si="126"/>
        <v>0</v>
      </c>
      <c r="K562" s="188">
        <f t="shared" si="126"/>
        <v>0</v>
      </c>
      <c r="L562" s="191">
        <f t="shared" si="126"/>
        <v>231</v>
      </c>
    </row>
    <row r="563" spans="1:12" ht="12.95" customHeight="1" x14ac:dyDescent="0.2">
      <c r="A563" s="269"/>
      <c r="B563" s="270"/>
      <c r="C563" s="270"/>
      <c r="D563" s="270"/>
      <c r="E563" s="271"/>
      <c r="F563" s="49"/>
      <c r="G563" s="41"/>
      <c r="H563" s="49"/>
      <c r="I563" s="245"/>
      <c r="J563" s="41"/>
      <c r="K563" s="49"/>
      <c r="L563" s="41"/>
    </row>
    <row r="564" spans="1:12" ht="12.95" customHeight="1" x14ac:dyDescent="0.2">
      <c r="A564" s="200"/>
      <c r="B564" s="284" t="s">
        <v>43</v>
      </c>
      <c r="C564" s="284"/>
      <c r="D564" s="284"/>
      <c r="E564" s="284"/>
      <c r="F564" s="208">
        <f t="shared" ref="F564:L564" si="127">F562</f>
        <v>231</v>
      </c>
      <c r="G564" s="207">
        <f t="shared" si="127"/>
        <v>0</v>
      </c>
      <c r="H564" s="208">
        <f t="shared" si="127"/>
        <v>0</v>
      </c>
      <c r="I564" s="209">
        <f t="shared" si="127"/>
        <v>231</v>
      </c>
      <c r="J564" s="207">
        <f t="shared" si="127"/>
        <v>0</v>
      </c>
      <c r="K564" s="208">
        <f t="shared" si="127"/>
        <v>0</v>
      </c>
      <c r="L564" s="210">
        <f t="shared" si="127"/>
        <v>231</v>
      </c>
    </row>
    <row r="565" spans="1:12" ht="12.95" customHeight="1" x14ac:dyDescent="0.2">
      <c r="A565" s="269"/>
      <c r="B565" s="270"/>
      <c r="C565" s="286"/>
      <c r="D565" s="286"/>
      <c r="E565" s="287"/>
      <c r="F565" s="49"/>
      <c r="G565" s="41"/>
      <c r="H565" s="49"/>
      <c r="I565" s="245"/>
      <c r="J565" s="41"/>
      <c r="K565" s="49"/>
      <c r="L565" s="41"/>
    </row>
    <row r="566" spans="1:12" ht="12.95" customHeight="1" x14ac:dyDescent="0.2">
      <c r="A566" s="9"/>
      <c r="B566" s="276" t="s">
        <v>186</v>
      </c>
      <c r="C566" s="276"/>
      <c r="D566" s="276"/>
      <c r="E566" s="277"/>
      <c r="F566" s="49"/>
      <c r="G566" s="41"/>
      <c r="H566" s="49"/>
      <c r="I566" s="245"/>
      <c r="J566" s="41"/>
      <c r="K566" s="49"/>
      <c r="L566" s="41"/>
    </row>
    <row r="567" spans="1:12" ht="12.95" customHeight="1" x14ac:dyDescent="0.2">
      <c r="A567" s="269"/>
      <c r="B567" s="270"/>
      <c r="C567" s="286" t="s">
        <v>3</v>
      </c>
      <c r="D567" s="286"/>
      <c r="E567" s="287"/>
      <c r="F567" s="49"/>
      <c r="G567" s="41"/>
      <c r="H567" s="49"/>
      <c r="I567" s="245"/>
      <c r="J567" s="41"/>
      <c r="K567" s="49"/>
      <c r="L567" s="41"/>
    </row>
    <row r="568" spans="1:12" ht="12.95" customHeight="1" x14ac:dyDescent="0.2">
      <c r="A568" s="269"/>
      <c r="B568" s="270"/>
      <c r="C568" s="270"/>
      <c r="D568" s="286" t="s">
        <v>14</v>
      </c>
      <c r="E568" s="287"/>
      <c r="F568" s="49">
        <v>68</v>
      </c>
      <c r="G568" s="41">
        <v>0</v>
      </c>
      <c r="H568" s="44">
        <v>1</v>
      </c>
      <c r="I568" s="245">
        <f>SUM(F568,G568,H568)</f>
        <v>69</v>
      </c>
      <c r="J568" s="41">
        <v>0</v>
      </c>
      <c r="K568" s="44">
        <v>0</v>
      </c>
      <c r="L568" s="41">
        <f>SUM(I568,J568,K568)</f>
        <v>69</v>
      </c>
    </row>
    <row r="569" spans="1:12" ht="12.95" customHeight="1" x14ac:dyDescent="0.2">
      <c r="A569" s="269"/>
      <c r="B569" s="270"/>
      <c r="C569" s="270"/>
      <c r="D569" s="286" t="s">
        <v>15</v>
      </c>
      <c r="E569" s="287"/>
      <c r="F569" s="49">
        <v>26</v>
      </c>
      <c r="G569" s="41">
        <v>0</v>
      </c>
      <c r="H569" s="44">
        <v>1</v>
      </c>
      <c r="I569" s="245">
        <f>SUM(F569,G569,H569)</f>
        <v>27</v>
      </c>
      <c r="J569" s="41">
        <v>0</v>
      </c>
      <c r="K569" s="44">
        <v>0</v>
      </c>
      <c r="L569" s="41">
        <f>SUM(I569,J569,K569)</f>
        <v>27</v>
      </c>
    </row>
    <row r="570" spans="1:12" ht="12.95" customHeight="1" x14ac:dyDescent="0.2">
      <c r="A570" s="200"/>
      <c r="B570" s="203"/>
      <c r="C570" s="282" t="s">
        <v>175</v>
      </c>
      <c r="D570" s="282"/>
      <c r="E570" s="283"/>
      <c r="F570" s="188">
        <f>SUM(F568,F569)</f>
        <v>94</v>
      </c>
      <c r="G570" s="189">
        <f t="shared" ref="G570:L570" si="128">SUM(G568,G569)</f>
        <v>0</v>
      </c>
      <c r="H570" s="188">
        <f t="shared" si="128"/>
        <v>2</v>
      </c>
      <c r="I570" s="190">
        <f t="shared" si="128"/>
        <v>96</v>
      </c>
      <c r="J570" s="189">
        <f t="shared" si="128"/>
        <v>0</v>
      </c>
      <c r="K570" s="188">
        <f t="shared" si="128"/>
        <v>0</v>
      </c>
      <c r="L570" s="191">
        <f t="shared" si="128"/>
        <v>96</v>
      </c>
    </row>
    <row r="571" spans="1:12" ht="12.95" customHeight="1" x14ac:dyDescent="0.2">
      <c r="A571" s="9"/>
      <c r="B571" s="119"/>
      <c r="C571" s="119"/>
      <c r="D571" s="119"/>
      <c r="E571" s="120"/>
      <c r="F571" s="49"/>
      <c r="G571" s="41"/>
      <c r="H571" s="49"/>
      <c r="I571" s="245"/>
      <c r="J571" s="41"/>
      <c r="K571" s="49"/>
      <c r="L571" s="41"/>
    </row>
    <row r="572" spans="1:12" ht="12.95" customHeight="1" x14ac:dyDescent="0.2">
      <c r="A572" s="269"/>
      <c r="B572" s="270"/>
      <c r="C572" s="286" t="s">
        <v>157</v>
      </c>
      <c r="D572" s="286"/>
      <c r="E572" s="287"/>
      <c r="F572" s="49"/>
      <c r="G572" s="41"/>
      <c r="H572" s="49"/>
      <c r="I572" s="245"/>
      <c r="J572" s="41"/>
      <c r="K572" s="49"/>
      <c r="L572" s="41"/>
    </row>
    <row r="573" spans="1:12" ht="12.95" customHeight="1" x14ac:dyDescent="0.2">
      <c r="A573" s="269"/>
      <c r="B573" s="270"/>
      <c r="C573" s="270"/>
      <c r="D573" s="286" t="s">
        <v>14</v>
      </c>
      <c r="E573" s="287"/>
      <c r="F573" s="49">
        <v>72</v>
      </c>
      <c r="G573" s="41">
        <v>0</v>
      </c>
      <c r="H573" s="44">
        <v>0</v>
      </c>
      <c r="I573" s="245">
        <f>SUM(F573,G573,H573)</f>
        <v>72</v>
      </c>
      <c r="J573" s="41">
        <v>0</v>
      </c>
      <c r="K573" s="44">
        <v>0</v>
      </c>
      <c r="L573" s="41">
        <f>SUM(I573,J573,K573)</f>
        <v>72</v>
      </c>
    </row>
    <row r="574" spans="1:12" ht="12.95" customHeight="1" x14ac:dyDescent="0.2">
      <c r="A574" s="269"/>
      <c r="B574" s="270"/>
      <c r="C574" s="270"/>
      <c r="D574" s="286" t="s">
        <v>15</v>
      </c>
      <c r="E574" s="287"/>
      <c r="F574" s="49">
        <v>47</v>
      </c>
      <c r="G574" s="41">
        <v>0</v>
      </c>
      <c r="H574" s="44">
        <v>0</v>
      </c>
      <c r="I574" s="245">
        <f>SUM(F574,G574,H574)</f>
        <v>47</v>
      </c>
      <c r="J574" s="41">
        <v>0</v>
      </c>
      <c r="K574" s="44">
        <v>0</v>
      </c>
      <c r="L574" s="41">
        <f>SUM(I574,J574,K574)</f>
        <v>47</v>
      </c>
    </row>
    <row r="575" spans="1:12" ht="12.95" customHeight="1" x14ac:dyDescent="0.2">
      <c r="A575" s="200"/>
      <c r="B575" s="203"/>
      <c r="C575" s="282" t="s">
        <v>176</v>
      </c>
      <c r="D575" s="282"/>
      <c r="E575" s="283"/>
      <c r="F575" s="188">
        <f t="shared" ref="F575:L575" si="129">SUM(F573,F574)</f>
        <v>119</v>
      </c>
      <c r="G575" s="189">
        <f t="shared" si="129"/>
        <v>0</v>
      </c>
      <c r="H575" s="188">
        <f t="shared" si="129"/>
        <v>0</v>
      </c>
      <c r="I575" s="190">
        <f t="shared" si="129"/>
        <v>119</v>
      </c>
      <c r="J575" s="189">
        <f t="shared" si="129"/>
        <v>0</v>
      </c>
      <c r="K575" s="188">
        <f t="shared" si="129"/>
        <v>0</v>
      </c>
      <c r="L575" s="191">
        <f t="shared" si="129"/>
        <v>119</v>
      </c>
    </row>
    <row r="576" spans="1:12" ht="12.95" customHeight="1" x14ac:dyDescent="0.2">
      <c r="A576" s="117"/>
      <c r="B576" s="118"/>
      <c r="C576" s="115"/>
      <c r="D576" s="115"/>
      <c r="E576" s="116"/>
      <c r="F576" s="49"/>
      <c r="G576" s="41"/>
      <c r="H576" s="49"/>
      <c r="I576" s="245"/>
      <c r="J576" s="41"/>
      <c r="K576" s="49"/>
      <c r="L576" s="41"/>
    </row>
    <row r="577" spans="1:12" s="264" customFormat="1" ht="12.95" customHeight="1" x14ac:dyDescent="0.2">
      <c r="A577" s="211"/>
      <c r="B577" s="332" t="s">
        <v>187</v>
      </c>
      <c r="C577" s="332"/>
      <c r="D577" s="332"/>
      <c r="E577" s="333"/>
      <c r="F577" s="197">
        <f t="shared" ref="F577:L577" si="130">F570+F575</f>
        <v>213</v>
      </c>
      <c r="G577" s="196">
        <f t="shared" si="130"/>
        <v>0</v>
      </c>
      <c r="H577" s="197">
        <f t="shared" si="130"/>
        <v>2</v>
      </c>
      <c r="I577" s="198">
        <f t="shared" si="130"/>
        <v>215</v>
      </c>
      <c r="J577" s="196">
        <f t="shared" si="130"/>
        <v>0</v>
      </c>
      <c r="K577" s="197">
        <f t="shared" si="130"/>
        <v>0</v>
      </c>
      <c r="L577" s="199">
        <f t="shared" si="130"/>
        <v>215</v>
      </c>
    </row>
    <row r="578" spans="1:12" ht="12.95" customHeight="1" x14ac:dyDescent="0.2">
      <c r="A578" s="340"/>
      <c r="B578" s="341"/>
      <c r="C578" s="341"/>
      <c r="D578" s="341"/>
      <c r="E578" s="342"/>
      <c r="F578" s="57"/>
      <c r="G578" s="58"/>
      <c r="H578" s="57"/>
      <c r="I578" s="246"/>
      <c r="J578" s="58"/>
      <c r="K578" s="57"/>
      <c r="L578" s="58"/>
    </row>
    <row r="579" spans="1:12" ht="12.95" customHeight="1" x14ac:dyDescent="0.2">
      <c r="A579" s="275" t="s">
        <v>132</v>
      </c>
      <c r="B579" s="276"/>
      <c r="C579" s="276"/>
      <c r="D579" s="276"/>
      <c r="E579" s="277"/>
      <c r="F579" s="49"/>
      <c r="G579" s="41"/>
      <c r="H579" s="49"/>
      <c r="I579" s="245"/>
      <c r="J579" s="41"/>
      <c r="K579" s="49"/>
      <c r="L579" s="41"/>
    </row>
    <row r="580" spans="1:12" ht="12.95" customHeight="1" x14ac:dyDescent="0.2">
      <c r="A580" s="9"/>
      <c r="B580" s="12"/>
      <c r="C580" s="12"/>
      <c r="D580" s="12"/>
      <c r="E580" s="10"/>
      <c r="F580" s="49"/>
      <c r="G580" s="41"/>
      <c r="H580" s="49"/>
      <c r="I580" s="245"/>
      <c r="J580" s="41"/>
      <c r="K580" s="49"/>
      <c r="L580" s="41"/>
    </row>
    <row r="581" spans="1:12" ht="12.95" customHeight="1" x14ac:dyDescent="0.2">
      <c r="A581" s="9"/>
      <c r="B581" s="276" t="s">
        <v>133</v>
      </c>
      <c r="C581" s="276"/>
      <c r="D581" s="276"/>
      <c r="E581" s="277"/>
      <c r="F581" s="49" t="s">
        <v>1</v>
      </c>
      <c r="G581" s="41" t="s">
        <v>1</v>
      </c>
      <c r="H581" s="49" t="s">
        <v>1</v>
      </c>
      <c r="I581" s="245"/>
      <c r="J581" s="41" t="s">
        <v>1</v>
      </c>
      <c r="K581" s="49" t="s">
        <v>1</v>
      </c>
      <c r="L581" s="41"/>
    </row>
    <row r="582" spans="1:12" ht="12.95" customHeight="1" x14ac:dyDescent="0.2">
      <c r="A582" s="269"/>
      <c r="B582" s="270"/>
      <c r="C582" s="286" t="s">
        <v>3</v>
      </c>
      <c r="D582" s="286"/>
      <c r="E582" s="287"/>
      <c r="F582" s="49"/>
      <c r="G582" s="41"/>
      <c r="H582" s="49"/>
      <c r="I582" s="245"/>
      <c r="J582" s="41"/>
      <c r="K582" s="49"/>
      <c r="L582" s="41"/>
    </row>
    <row r="583" spans="1:12" ht="12.95" customHeight="1" x14ac:dyDescent="0.2">
      <c r="A583" s="269"/>
      <c r="B583" s="270"/>
      <c r="C583" s="270"/>
      <c r="D583" s="286" t="s">
        <v>14</v>
      </c>
      <c r="E583" s="287"/>
      <c r="F583" s="49">
        <v>364</v>
      </c>
      <c r="G583" s="41">
        <v>4</v>
      </c>
      <c r="H583" s="49">
        <v>64</v>
      </c>
      <c r="I583" s="245">
        <f>SUM(F583:H583)</f>
        <v>432</v>
      </c>
      <c r="J583" s="41">
        <v>0</v>
      </c>
      <c r="K583" s="49">
        <v>7</v>
      </c>
      <c r="L583" s="66">
        <f>SUM(I583:K583)</f>
        <v>439</v>
      </c>
    </row>
    <row r="584" spans="1:12" ht="12.95" customHeight="1" x14ac:dyDescent="0.2">
      <c r="A584" s="269"/>
      <c r="B584" s="270"/>
      <c r="C584" s="270"/>
      <c r="D584" s="286" t="s">
        <v>15</v>
      </c>
      <c r="E584" s="287"/>
      <c r="F584" s="49">
        <v>383</v>
      </c>
      <c r="G584" s="41">
        <v>11</v>
      </c>
      <c r="H584" s="49">
        <v>60</v>
      </c>
      <c r="I584" s="245">
        <f>SUM(F584:H584)</f>
        <v>454</v>
      </c>
      <c r="J584" s="41">
        <v>1</v>
      </c>
      <c r="K584" s="49">
        <v>7</v>
      </c>
      <c r="L584" s="66">
        <f>SUM(I584:K584)</f>
        <v>462</v>
      </c>
    </row>
    <row r="585" spans="1:12" ht="12.95" customHeight="1" x14ac:dyDescent="0.2">
      <c r="A585" s="200"/>
      <c r="B585" s="203"/>
      <c r="C585" s="282" t="s">
        <v>50</v>
      </c>
      <c r="D585" s="282"/>
      <c r="E585" s="283"/>
      <c r="F585" s="188">
        <f t="shared" ref="F585:L585" si="131">SUM(F583:F584)</f>
        <v>747</v>
      </c>
      <c r="G585" s="189">
        <f t="shared" si="131"/>
        <v>15</v>
      </c>
      <c r="H585" s="188">
        <f t="shared" si="131"/>
        <v>124</v>
      </c>
      <c r="I585" s="190">
        <f t="shared" si="131"/>
        <v>886</v>
      </c>
      <c r="J585" s="189">
        <f t="shared" si="131"/>
        <v>1</v>
      </c>
      <c r="K585" s="188">
        <f t="shared" si="131"/>
        <v>14</v>
      </c>
      <c r="L585" s="191">
        <f t="shared" si="131"/>
        <v>901</v>
      </c>
    </row>
    <row r="586" spans="1:12" ht="12.95" customHeight="1" x14ac:dyDescent="0.2">
      <c r="A586" s="269"/>
      <c r="B586" s="270"/>
      <c r="C586" s="270"/>
      <c r="D586" s="270"/>
      <c r="E586" s="271"/>
      <c r="F586" s="49"/>
      <c r="G586" s="41"/>
      <c r="H586" s="49"/>
      <c r="I586" s="245"/>
      <c r="J586" s="41"/>
      <c r="K586" s="49"/>
      <c r="L586" s="41"/>
    </row>
    <row r="587" spans="1:12" ht="12.95" customHeight="1" x14ac:dyDescent="0.2">
      <c r="A587" s="269"/>
      <c r="B587" s="270"/>
      <c r="C587" s="286" t="s">
        <v>157</v>
      </c>
      <c r="D587" s="286"/>
      <c r="E587" s="287"/>
      <c r="F587" s="49"/>
      <c r="G587" s="41"/>
      <c r="H587" s="49"/>
      <c r="I587" s="245"/>
      <c r="J587" s="41"/>
      <c r="K587" s="49"/>
      <c r="L587" s="41"/>
    </row>
    <row r="588" spans="1:12" ht="12.95" customHeight="1" x14ac:dyDescent="0.2">
      <c r="A588" s="269"/>
      <c r="B588" s="270"/>
      <c r="C588" s="270"/>
      <c r="D588" s="286" t="s">
        <v>14</v>
      </c>
      <c r="E588" s="287"/>
      <c r="F588" s="49">
        <v>30</v>
      </c>
      <c r="G588" s="41">
        <v>1</v>
      </c>
      <c r="H588" s="49">
        <v>25</v>
      </c>
      <c r="I588" s="245">
        <f>SUM(F588:H588)</f>
        <v>56</v>
      </c>
      <c r="J588" s="41">
        <v>56</v>
      </c>
      <c r="K588" s="49">
        <v>119</v>
      </c>
      <c r="L588" s="66">
        <f>SUM(I588:K588)</f>
        <v>231</v>
      </c>
    </row>
    <row r="589" spans="1:12" ht="12.95" customHeight="1" x14ac:dyDescent="0.2">
      <c r="A589" s="269"/>
      <c r="B589" s="270"/>
      <c r="C589" s="270"/>
      <c r="D589" s="286" t="s">
        <v>15</v>
      </c>
      <c r="E589" s="287"/>
      <c r="F589" s="49">
        <v>34</v>
      </c>
      <c r="G589" s="41">
        <v>1</v>
      </c>
      <c r="H589" s="49">
        <v>51</v>
      </c>
      <c r="I589" s="245">
        <f>SUM(F589:H589)</f>
        <v>86</v>
      </c>
      <c r="J589" s="41">
        <v>172</v>
      </c>
      <c r="K589" s="49">
        <v>566</v>
      </c>
      <c r="L589" s="66">
        <f>SUM(I589:K589)</f>
        <v>824</v>
      </c>
    </row>
    <row r="590" spans="1:12" ht="12.95" customHeight="1" x14ac:dyDescent="0.2">
      <c r="A590" s="200"/>
      <c r="B590" s="203"/>
      <c r="C590" s="282" t="s">
        <v>172</v>
      </c>
      <c r="D590" s="282"/>
      <c r="E590" s="283"/>
      <c r="F590" s="188">
        <f t="shared" ref="F590:L590" si="132">SUM(F588:F589)</f>
        <v>64</v>
      </c>
      <c r="G590" s="189">
        <f t="shared" si="132"/>
        <v>2</v>
      </c>
      <c r="H590" s="188">
        <f t="shared" si="132"/>
        <v>76</v>
      </c>
      <c r="I590" s="190">
        <f t="shared" si="132"/>
        <v>142</v>
      </c>
      <c r="J590" s="189">
        <f t="shared" si="132"/>
        <v>228</v>
      </c>
      <c r="K590" s="188">
        <f t="shared" si="132"/>
        <v>685</v>
      </c>
      <c r="L590" s="191">
        <f t="shared" si="132"/>
        <v>1055</v>
      </c>
    </row>
    <row r="591" spans="1:12" ht="12.95" customHeight="1" x14ac:dyDescent="0.2">
      <c r="A591" s="269"/>
      <c r="B591" s="270"/>
      <c r="C591" s="270"/>
      <c r="D591" s="270"/>
      <c r="E591" s="271"/>
      <c r="F591" s="49"/>
      <c r="G591" s="41"/>
      <c r="H591" s="49"/>
      <c r="I591" s="245"/>
      <c r="J591" s="41"/>
      <c r="K591" s="49"/>
      <c r="L591" s="41"/>
    </row>
    <row r="592" spans="1:12" ht="12.95" customHeight="1" x14ac:dyDescent="0.2">
      <c r="A592" s="200"/>
      <c r="B592" s="284" t="s">
        <v>44</v>
      </c>
      <c r="C592" s="284"/>
      <c r="D592" s="284"/>
      <c r="E592" s="284"/>
      <c r="F592" s="208">
        <f t="shared" ref="F592:L592" si="133">F585+F590</f>
        <v>811</v>
      </c>
      <c r="G592" s="207">
        <f t="shared" si="133"/>
        <v>17</v>
      </c>
      <c r="H592" s="208">
        <f t="shared" si="133"/>
        <v>200</v>
      </c>
      <c r="I592" s="209">
        <f t="shared" si="133"/>
        <v>1028</v>
      </c>
      <c r="J592" s="207">
        <f t="shared" si="133"/>
        <v>229</v>
      </c>
      <c r="K592" s="208">
        <f t="shared" si="133"/>
        <v>699</v>
      </c>
      <c r="L592" s="210">
        <f t="shared" si="133"/>
        <v>1956</v>
      </c>
    </row>
    <row r="593" spans="1:12" ht="12.95" customHeight="1" x14ac:dyDescent="0.2">
      <c r="A593" s="269"/>
      <c r="B593" s="270"/>
      <c r="C593" s="270"/>
      <c r="D593" s="270"/>
      <c r="E593" s="271"/>
      <c r="F593" s="57"/>
      <c r="G593" s="58"/>
      <c r="H593" s="57"/>
      <c r="I593" s="246"/>
      <c r="J593" s="58"/>
      <c r="K593" s="57"/>
      <c r="L593" s="58"/>
    </row>
    <row r="594" spans="1:12" ht="12.95" customHeight="1" x14ac:dyDescent="0.2">
      <c r="A594" s="272" t="s">
        <v>13</v>
      </c>
      <c r="B594" s="273"/>
      <c r="C594" s="273"/>
      <c r="D594" s="273"/>
      <c r="E594" s="274"/>
      <c r="F594" s="183">
        <f>SUM(F592,F577,F564,F556,F543,F527,F514,F501,F487)</f>
        <v>10344</v>
      </c>
      <c r="G594" s="184">
        <f>SUM(G592,G577,G564,G556,G543,G527,G514,G501,G487)</f>
        <v>215</v>
      </c>
      <c r="H594" s="185">
        <f>SUM(H592,H577,H564,H556,H543,H527,H514,H501,H487)</f>
        <v>1799</v>
      </c>
      <c r="I594" s="186">
        <f>SUM(F594,G594,H594)</f>
        <v>12358</v>
      </c>
      <c r="J594" s="184">
        <f>SUM(J592,J577,J564,J556,J543,J527,J514,J501,J487)</f>
        <v>230</v>
      </c>
      <c r="K594" s="185">
        <f>SUM(K592,K577,K564,K556,K543,K527,K514,K501,K487)</f>
        <v>710</v>
      </c>
      <c r="L594" s="184">
        <f>SUM(I594,J594,K594)</f>
        <v>13298</v>
      </c>
    </row>
    <row r="595" spans="1:12" ht="8.25" customHeight="1" x14ac:dyDescent="0.2">
      <c r="A595" s="312"/>
      <c r="B595" s="312"/>
      <c r="C595" s="312"/>
      <c r="D595" s="312"/>
      <c r="E595" s="312"/>
      <c r="F595" s="121"/>
      <c r="G595" s="166"/>
      <c r="H595" s="167"/>
      <c r="I595" s="121"/>
      <c r="J595" s="122"/>
      <c r="K595" s="122"/>
      <c r="L595" s="96"/>
    </row>
    <row r="596" spans="1:12" ht="13.35" customHeight="1" x14ac:dyDescent="0.2">
      <c r="A596" s="344" t="s">
        <v>92</v>
      </c>
      <c r="B596" s="345"/>
      <c r="C596" s="345"/>
      <c r="D596" s="345"/>
      <c r="E596" s="345"/>
      <c r="F596" s="345"/>
      <c r="G596" s="345"/>
      <c r="H596" s="345"/>
      <c r="I596" s="345"/>
      <c r="J596" s="345"/>
      <c r="K596" s="104"/>
    </row>
    <row r="597" spans="1:12" ht="13.35" customHeight="1" x14ac:dyDescent="0.2">
      <c r="A597" s="103"/>
      <c r="B597" s="113" t="s">
        <v>203</v>
      </c>
      <c r="C597" s="113"/>
      <c r="D597" s="103"/>
      <c r="E597" s="103"/>
      <c r="F597" s="103"/>
      <c r="G597" s="103"/>
      <c r="H597" s="103"/>
      <c r="I597" s="103"/>
      <c r="J597" s="105"/>
    </row>
    <row r="598" spans="1:12" ht="13.35" customHeight="1" x14ac:dyDescent="0.2">
      <c r="A598" s="103"/>
      <c r="B598" s="113" t="s">
        <v>202</v>
      </c>
      <c r="C598" s="114"/>
      <c r="D598" s="110"/>
      <c r="E598" s="103"/>
      <c r="F598" s="103"/>
      <c r="G598" s="103"/>
      <c r="H598" s="103"/>
      <c r="I598" s="103"/>
      <c r="J598" s="105"/>
    </row>
    <row r="599" spans="1:12" ht="13.35" customHeight="1" x14ac:dyDescent="0.2">
      <c r="A599" s="103"/>
      <c r="B599" s="113" t="s">
        <v>204</v>
      </c>
      <c r="C599" s="113"/>
      <c r="D599" s="103"/>
      <c r="E599" s="103"/>
      <c r="F599" s="103"/>
      <c r="G599" s="103"/>
      <c r="H599" s="103"/>
      <c r="I599" s="103"/>
      <c r="J599" s="105"/>
    </row>
    <row r="600" spans="1:12" ht="13.35" customHeight="1" x14ac:dyDescent="0.2">
      <c r="A600" s="103"/>
      <c r="B600" s="113" t="s">
        <v>205</v>
      </c>
      <c r="C600" s="113"/>
      <c r="D600" s="103"/>
      <c r="E600" s="103"/>
      <c r="F600" s="103"/>
      <c r="G600" s="103"/>
      <c r="H600" s="103"/>
      <c r="I600" s="103"/>
      <c r="J600" s="105"/>
    </row>
    <row r="601" spans="1:12" ht="8.25" customHeight="1" x14ac:dyDescent="0.2">
      <c r="A601" s="270"/>
      <c r="B601" s="270"/>
      <c r="C601" s="270"/>
      <c r="D601" s="270"/>
      <c r="E601" s="270"/>
      <c r="F601" s="270"/>
      <c r="G601" s="270"/>
      <c r="H601" s="270"/>
      <c r="I601" s="18"/>
    </row>
    <row r="602" spans="1:12" ht="13.9" customHeight="1" x14ac:dyDescent="0.2">
      <c r="A602" s="259" t="s">
        <v>191</v>
      </c>
      <c r="B602" s="236"/>
      <c r="C602" s="236"/>
      <c r="D602" s="236"/>
      <c r="E602" s="236"/>
      <c r="F602" s="236"/>
      <c r="G602" s="236"/>
      <c r="H602" s="236"/>
      <c r="I602" s="18"/>
    </row>
    <row r="603" spans="1:12" ht="8.25" customHeight="1" x14ac:dyDescent="0.2">
      <c r="A603" s="236"/>
      <c r="B603" s="236"/>
      <c r="C603" s="236"/>
      <c r="D603" s="236"/>
      <c r="E603" s="236"/>
      <c r="F603" s="236"/>
      <c r="G603" s="236"/>
      <c r="H603" s="236"/>
      <c r="I603" s="18"/>
    </row>
    <row r="604" spans="1:12" ht="13.9" customHeight="1" x14ac:dyDescent="0.2">
      <c r="A604" s="240" t="s">
        <v>190</v>
      </c>
      <c r="B604" s="236"/>
      <c r="C604" s="236"/>
      <c r="D604" s="236"/>
      <c r="E604" s="236"/>
      <c r="F604" s="236"/>
      <c r="G604" s="236"/>
      <c r="H604" s="236"/>
      <c r="I604" s="18"/>
    </row>
    <row r="605" spans="1:12" ht="13.9" customHeight="1" x14ac:dyDescent="0.2">
      <c r="A605" s="148" t="s">
        <v>188</v>
      </c>
      <c r="B605" s="145"/>
      <c r="C605" s="124"/>
      <c r="D605" s="124"/>
      <c r="E605" s="124"/>
      <c r="F605" s="124"/>
      <c r="G605" s="124"/>
      <c r="H605" s="124"/>
      <c r="I605" s="18"/>
    </row>
    <row r="606" spans="1:12" ht="13.5" x14ac:dyDescent="0.2">
      <c r="A606" s="148" t="s">
        <v>189</v>
      </c>
      <c r="B606" s="145"/>
      <c r="C606" s="124"/>
      <c r="D606" s="124"/>
      <c r="E606" s="124"/>
      <c r="F606" s="124"/>
      <c r="G606" s="124"/>
      <c r="H606" s="124"/>
      <c r="I606" s="18"/>
      <c r="L606" s="225" t="s">
        <v>209</v>
      </c>
    </row>
    <row r="607" spans="1:12" ht="13.15" customHeight="1" x14ac:dyDescent="0.2">
      <c r="A607" s="148"/>
      <c r="B607" s="153"/>
      <c r="C607" s="124"/>
      <c r="D607" s="124"/>
      <c r="E607" s="124"/>
      <c r="F607" s="124"/>
      <c r="G607" s="124"/>
      <c r="H607" s="124"/>
      <c r="I607" s="18"/>
      <c r="L607" s="225" t="s">
        <v>206</v>
      </c>
    </row>
    <row r="608" spans="1:12" ht="13.35" customHeight="1" x14ac:dyDescent="0.2">
      <c r="A608" s="343" t="s">
        <v>70</v>
      </c>
      <c r="B608" s="343"/>
      <c r="C608" s="343"/>
      <c r="D608" s="343"/>
      <c r="E608" s="343"/>
      <c r="F608" s="343"/>
      <c r="G608" s="343"/>
      <c r="H608" s="343"/>
      <c r="L608" s="226">
        <v>42786</v>
      </c>
    </row>
    <row r="609" spans="1:8" ht="13.35" customHeight="1" x14ac:dyDescent="0.2">
      <c r="F609" s="6"/>
      <c r="G609" s="4"/>
    </row>
    <row r="610" spans="1:8" ht="13.35" customHeight="1" x14ac:dyDescent="0.2">
      <c r="A610"/>
      <c r="B610" s="7"/>
      <c r="C610" s="7"/>
      <c r="D610" s="7"/>
      <c r="E610" s="7"/>
      <c r="F610"/>
      <c r="H610" s="4"/>
    </row>
    <row r="611" spans="1:8" ht="13.35" customHeight="1" x14ac:dyDescent="0.2">
      <c r="A611"/>
      <c r="B611" s="7"/>
      <c r="C611" s="7"/>
      <c r="D611" s="7"/>
      <c r="E611" s="7"/>
      <c r="F611" s="5"/>
      <c r="H611" s="4"/>
    </row>
    <row r="612" spans="1:8" ht="13.35" customHeight="1" x14ac:dyDescent="0.2">
      <c r="A612"/>
      <c r="B612" s="7"/>
      <c r="C612" s="7"/>
      <c r="D612" s="7"/>
      <c r="E612" s="7"/>
      <c r="F612"/>
      <c r="H612" s="4"/>
    </row>
    <row r="613" spans="1:8" ht="13.35" customHeight="1" x14ac:dyDescent="0.2">
      <c r="A613"/>
      <c r="B613" s="7"/>
      <c r="C613" s="7"/>
      <c r="D613" s="7"/>
      <c r="E613" s="7"/>
      <c r="F613" s="5"/>
      <c r="H613" s="4"/>
    </row>
    <row r="614" spans="1:8" ht="13.35" customHeight="1" x14ac:dyDescent="0.2">
      <c r="A614"/>
      <c r="B614" s="7"/>
      <c r="C614" s="7"/>
      <c r="D614" s="7"/>
      <c r="E614" s="7"/>
      <c r="F614"/>
      <c r="H614" s="4"/>
    </row>
    <row r="615" spans="1:8" ht="13.35" customHeight="1" x14ac:dyDescent="0.2">
      <c r="A615"/>
      <c r="B615" s="7"/>
      <c r="C615" s="7"/>
      <c r="D615" s="7"/>
      <c r="E615" s="7"/>
      <c r="F615"/>
      <c r="G615"/>
      <c r="H615"/>
    </row>
    <row r="616" spans="1:8" ht="13.35" customHeight="1" x14ac:dyDescent="0.2">
      <c r="H616" s="4"/>
    </row>
    <row r="617" spans="1:8" ht="13.35" customHeight="1" x14ac:dyDescent="0.2">
      <c r="H617" s="4"/>
    </row>
    <row r="618" spans="1:8" ht="13.35" customHeight="1" x14ac:dyDescent="0.2">
      <c r="H618" s="4"/>
    </row>
    <row r="619" spans="1:8" ht="13.35" customHeight="1" x14ac:dyDescent="0.2">
      <c r="H619" s="4"/>
    </row>
    <row r="620" spans="1:8" ht="13.35" customHeight="1" x14ac:dyDescent="0.2">
      <c r="H620" s="4"/>
    </row>
    <row r="621" spans="1:8" ht="13.35" customHeight="1" x14ac:dyDescent="0.2">
      <c r="H621" s="4"/>
    </row>
    <row r="622" spans="1:8" ht="13.35" customHeight="1" x14ac:dyDescent="0.2">
      <c r="H622" s="4"/>
    </row>
    <row r="623" spans="1:8" ht="13.35" customHeight="1" x14ac:dyDescent="0.2">
      <c r="H623" s="4"/>
    </row>
    <row r="624" spans="1:8" ht="13.35" customHeight="1" x14ac:dyDescent="0.2">
      <c r="H624" s="4"/>
    </row>
    <row r="625" spans="8:8" ht="13.35" customHeight="1" x14ac:dyDescent="0.2">
      <c r="H625" s="4"/>
    </row>
    <row r="626" spans="8:8" ht="13.35" customHeight="1" x14ac:dyDescent="0.2">
      <c r="H626" s="4"/>
    </row>
    <row r="627" spans="8:8" ht="13.35" customHeight="1" x14ac:dyDescent="0.2">
      <c r="H627" s="4"/>
    </row>
    <row r="628" spans="8:8" ht="13.35" customHeight="1" x14ac:dyDescent="0.2">
      <c r="H628" s="4"/>
    </row>
    <row r="629" spans="8:8" ht="13.35" customHeight="1" x14ac:dyDescent="0.2">
      <c r="H629" s="4"/>
    </row>
    <row r="630" spans="8:8" ht="13.35" customHeight="1" x14ac:dyDescent="0.2">
      <c r="H630" s="4"/>
    </row>
    <row r="631" spans="8:8" ht="13.35" customHeight="1" x14ac:dyDescent="0.2">
      <c r="H631" s="4"/>
    </row>
    <row r="632" spans="8:8" ht="13.35" customHeight="1" x14ac:dyDescent="0.2">
      <c r="H632" s="4"/>
    </row>
    <row r="633" spans="8:8" ht="13.35" customHeight="1" x14ac:dyDescent="0.2">
      <c r="H633" s="4"/>
    </row>
    <row r="634" spans="8:8" ht="13.35" customHeight="1" x14ac:dyDescent="0.2">
      <c r="H634" s="4"/>
    </row>
    <row r="635" spans="8:8" ht="13.35" customHeight="1" x14ac:dyDescent="0.2">
      <c r="H635" s="4"/>
    </row>
    <row r="636" spans="8:8" ht="13.35" customHeight="1" x14ac:dyDescent="0.2">
      <c r="H636" s="4"/>
    </row>
    <row r="637" spans="8:8" ht="13.35" customHeight="1" x14ac:dyDescent="0.2">
      <c r="H637" s="4"/>
    </row>
    <row r="638" spans="8:8" ht="13.35" customHeight="1" x14ac:dyDescent="0.2">
      <c r="H638" s="4"/>
    </row>
    <row r="639" spans="8:8" ht="13.35" customHeight="1" x14ac:dyDescent="0.2">
      <c r="H639" s="4"/>
    </row>
    <row r="640" spans="8:8" ht="13.35" customHeight="1" x14ac:dyDescent="0.2">
      <c r="H640" s="4"/>
    </row>
    <row r="641" spans="8:8" ht="13.35" customHeight="1" x14ac:dyDescent="0.2">
      <c r="H641" s="4"/>
    </row>
    <row r="642" spans="8:8" ht="13.35" customHeight="1" x14ac:dyDescent="0.2">
      <c r="H642" s="4"/>
    </row>
    <row r="643" spans="8:8" ht="13.35" customHeight="1" x14ac:dyDescent="0.2">
      <c r="H643" s="4"/>
    </row>
    <row r="644" spans="8:8" ht="13.35" customHeight="1" x14ac:dyDescent="0.2">
      <c r="H644" s="4"/>
    </row>
    <row r="645" spans="8:8" ht="13.35" customHeight="1" x14ac:dyDescent="0.2">
      <c r="H645" s="4"/>
    </row>
    <row r="646" spans="8:8" ht="13.35" customHeight="1" x14ac:dyDescent="0.2">
      <c r="H646" s="4"/>
    </row>
    <row r="647" spans="8:8" ht="13.35" customHeight="1" x14ac:dyDescent="0.2">
      <c r="H647" s="4"/>
    </row>
    <row r="648" spans="8:8" ht="13.35" customHeight="1" x14ac:dyDescent="0.2">
      <c r="H648" s="4"/>
    </row>
    <row r="649" spans="8:8" ht="13.35" customHeight="1" x14ac:dyDescent="0.2">
      <c r="H649" s="4"/>
    </row>
    <row r="650" spans="8:8" ht="13.35" customHeight="1" x14ac:dyDescent="0.2">
      <c r="H650" s="4"/>
    </row>
    <row r="651" spans="8:8" ht="13.35" customHeight="1" x14ac:dyDescent="0.2">
      <c r="H651" s="4"/>
    </row>
    <row r="652" spans="8:8" ht="13.35" customHeight="1" x14ac:dyDescent="0.2">
      <c r="H652" s="4"/>
    </row>
    <row r="653" spans="8:8" ht="13.35" customHeight="1" x14ac:dyDescent="0.2">
      <c r="H653" s="4"/>
    </row>
    <row r="654" spans="8:8" ht="13.35" customHeight="1" x14ac:dyDescent="0.2">
      <c r="H654" s="4"/>
    </row>
    <row r="655" spans="8:8" ht="13.35" customHeight="1" x14ac:dyDescent="0.2">
      <c r="H655" s="4"/>
    </row>
    <row r="656" spans="8:8" ht="13.35" customHeight="1" x14ac:dyDescent="0.2">
      <c r="H656" s="4"/>
    </row>
    <row r="657" spans="8:8" ht="13.35" customHeight="1" x14ac:dyDescent="0.2">
      <c r="H657" s="4"/>
    </row>
    <row r="658" spans="8:8" ht="13.35" customHeight="1" x14ac:dyDescent="0.2">
      <c r="H658" s="4"/>
    </row>
    <row r="659" spans="8:8" ht="13.35" customHeight="1" x14ac:dyDescent="0.2">
      <c r="H659" s="4"/>
    </row>
    <row r="660" spans="8:8" ht="13.35" customHeight="1" x14ac:dyDescent="0.2">
      <c r="H660" s="4"/>
    </row>
    <row r="661" spans="8:8" ht="13.35" customHeight="1" x14ac:dyDescent="0.2">
      <c r="H661" s="4"/>
    </row>
    <row r="662" spans="8:8" ht="13.35" customHeight="1" x14ac:dyDescent="0.2">
      <c r="H662" s="4"/>
    </row>
    <row r="663" spans="8:8" ht="13.35" customHeight="1" x14ac:dyDescent="0.2">
      <c r="H663" s="4"/>
    </row>
    <row r="664" spans="8:8" ht="13.35" customHeight="1" x14ac:dyDescent="0.2">
      <c r="H664" s="4"/>
    </row>
    <row r="665" spans="8:8" ht="13.35" customHeight="1" x14ac:dyDescent="0.2">
      <c r="H665" s="4"/>
    </row>
    <row r="666" spans="8:8" ht="13.35" customHeight="1" x14ac:dyDescent="0.2">
      <c r="H666" s="4"/>
    </row>
    <row r="667" spans="8:8" ht="13.35" customHeight="1" x14ac:dyDescent="0.2">
      <c r="H667" s="4"/>
    </row>
    <row r="668" spans="8:8" ht="13.35" customHeight="1" x14ac:dyDescent="0.2">
      <c r="H668" s="4"/>
    </row>
    <row r="669" spans="8:8" ht="13.35" customHeight="1" x14ac:dyDescent="0.2">
      <c r="H669" s="4"/>
    </row>
    <row r="670" spans="8:8" ht="13.35" customHeight="1" x14ac:dyDescent="0.2">
      <c r="H670" s="4"/>
    </row>
    <row r="671" spans="8:8" ht="13.35" customHeight="1" x14ac:dyDescent="0.2">
      <c r="H671" s="4"/>
    </row>
    <row r="672" spans="8:8" ht="13.35" customHeight="1" x14ac:dyDescent="0.2">
      <c r="H672" s="4"/>
    </row>
    <row r="673" spans="8:8" ht="13.35" customHeight="1" x14ac:dyDescent="0.2">
      <c r="H673" s="4"/>
    </row>
    <row r="674" spans="8:8" ht="13.35" customHeight="1" x14ac:dyDescent="0.2">
      <c r="H674" s="4"/>
    </row>
    <row r="675" spans="8:8" ht="13.35" customHeight="1" x14ac:dyDescent="0.2">
      <c r="H675" s="4"/>
    </row>
    <row r="676" spans="8:8" ht="13.35" customHeight="1" x14ac:dyDescent="0.2">
      <c r="H676" s="4"/>
    </row>
    <row r="677" spans="8:8" ht="13.35" customHeight="1" x14ac:dyDescent="0.2">
      <c r="H677" s="4"/>
    </row>
    <row r="678" spans="8:8" ht="13.35" customHeight="1" x14ac:dyDescent="0.2">
      <c r="H678" s="4"/>
    </row>
    <row r="679" spans="8:8" ht="13.35" customHeight="1" x14ac:dyDescent="0.2">
      <c r="H679" s="4"/>
    </row>
    <row r="680" spans="8:8" ht="13.35" customHeight="1" x14ac:dyDescent="0.2">
      <c r="H680" s="4"/>
    </row>
    <row r="681" spans="8:8" ht="13.35" customHeight="1" x14ac:dyDescent="0.2">
      <c r="H681" s="4"/>
    </row>
    <row r="682" spans="8:8" ht="13.35" customHeight="1" x14ac:dyDescent="0.2">
      <c r="H682" s="4"/>
    </row>
    <row r="683" spans="8:8" ht="13.35" customHeight="1" x14ac:dyDescent="0.2">
      <c r="H683" s="4"/>
    </row>
    <row r="684" spans="8:8" ht="13.35" customHeight="1" x14ac:dyDescent="0.2">
      <c r="H684" s="4"/>
    </row>
    <row r="685" spans="8:8" ht="13.35" customHeight="1" x14ac:dyDescent="0.2">
      <c r="H685" s="4"/>
    </row>
    <row r="686" spans="8:8" ht="13.35" customHeight="1" x14ac:dyDescent="0.2">
      <c r="H686" s="4"/>
    </row>
    <row r="687" spans="8:8" ht="13.35" customHeight="1" x14ac:dyDescent="0.2">
      <c r="H687" s="4"/>
    </row>
    <row r="688" spans="8:8" ht="13.35" customHeight="1" x14ac:dyDescent="0.2">
      <c r="H688" s="4"/>
    </row>
    <row r="689" spans="8:8" ht="13.35" customHeight="1" x14ac:dyDescent="0.2">
      <c r="H689" s="4"/>
    </row>
    <row r="690" spans="8:8" ht="13.35" customHeight="1" x14ac:dyDescent="0.2">
      <c r="H690" s="4"/>
    </row>
    <row r="691" spans="8:8" ht="13.35" customHeight="1" x14ac:dyDescent="0.2">
      <c r="H691" s="4"/>
    </row>
    <row r="692" spans="8:8" ht="13.35" customHeight="1" x14ac:dyDescent="0.2">
      <c r="H692" s="4"/>
    </row>
    <row r="693" spans="8:8" ht="13.35" customHeight="1" x14ac:dyDescent="0.2">
      <c r="H693" s="4"/>
    </row>
    <row r="694" spans="8:8" ht="13.35" customHeight="1" x14ac:dyDescent="0.2">
      <c r="H694" s="4"/>
    </row>
    <row r="695" spans="8:8" ht="13.35" customHeight="1" x14ac:dyDescent="0.2">
      <c r="H695" s="4"/>
    </row>
    <row r="696" spans="8:8" ht="13.35" customHeight="1" x14ac:dyDescent="0.2">
      <c r="H696" s="4"/>
    </row>
    <row r="697" spans="8:8" ht="13.35" customHeight="1" x14ac:dyDescent="0.2">
      <c r="H697" s="4"/>
    </row>
    <row r="698" spans="8:8" ht="13.35" customHeight="1" x14ac:dyDescent="0.2">
      <c r="H698" s="4"/>
    </row>
    <row r="699" spans="8:8" ht="13.35" customHeight="1" x14ac:dyDescent="0.2">
      <c r="H699" s="4"/>
    </row>
    <row r="700" spans="8:8" ht="13.35" customHeight="1" x14ac:dyDescent="0.2">
      <c r="H700" s="4"/>
    </row>
    <row r="701" spans="8:8" ht="13.35" customHeight="1" x14ac:dyDescent="0.2">
      <c r="H701" s="4"/>
    </row>
    <row r="702" spans="8:8" ht="13.35" customHeight="1" x14ac:dyDescent="0.2">
      <c r="H702" s="4"/>
    </row>
    <row r="703" spans="8:8" ht="13.35" customHeight="1" x14ac:dyDescent="0.2">
      <c r="H703" s="4"/>
    </row>
    <row r="704" spans="8:8" ht="13.35" customHeight="1" x14ac:dyDescent="0.2">
      <c r="H704" s="4"/>
    </row>
    <row r="705" spans="8:8" ht="13.35" customHeight="1" x14ac:dyDescent="0.2">
      <c r="H705" s="4"/>
    </row>
    <row r="706" spans="8:8" ht="13.35" customHeight="1" x14ac:dyDescent="0.2">
      <c r="H706" s="4"/>
    </row>
    <row r="707" spans="8:8" ht="13.35" customHeight="1" x14ac:dyDescent="0.2">
      <c r="H707" s="4"/>
    </row>
    <row r="708" spans="8:8" ht="13.35" customHeight="1" x14ac:dyDescent="0.2">
      <c r="H708" s="4"/>
    </row>
    <row r="709" spans="8:8" ht="13.35" customHeight="1" x14ac:dyDescent="0.2">
      <c r="H709" s="4"/>
    </row>
    <row r="710" spans="8:8" ht="13.35" customHeight="1" x14ac:dyDescent="0.2">
      <c r="H710" s="4"/>
    </row>
    <row r="711" spans="8:8" ht="13.35" customHeight="1" x14ac:dyDescent="0.2">
      <c r="H711" s="4"/>
    </row>
    <row r="712" spans="8:8" ht="13.35" customHeight="1" x14ac:dyDescent="0.2">
      <c r="H712" s="4"/>
    </row>
    <row r="713" spans="8:8" ht="13.35" customHeight="1" x14ac:dyDescent="0.2">
      <c r="H713" s="4"/>
    </row>
    <row r="714" spans="8:8" ht="13.35" customHeight="1" x14ac:dyDescent="0.2">
      <c r="H714" s="4"/>
    </row>
    <row r="715" spans="8:8" ht="13.35" customHeight="1" x14ac:dyDescent="0.2">
      <c r="H715" s="4"/>
    </row>
    <row r="716" spans="8:8" ht="13.35" customHeight="1" x14ac:dyDescent="0.2">
      <c r="H716" s="4"/>
    </row>
    <row r="717" spans="8:8" ht="13.35" customHeight="1" x14ac:dyDescent="0.2">
      <c r="H717" s="4"/>
    </row>
    <row r="718" spans="8:8" ht="13.35" customHeight="1" x14ac:dyDescent="0.2">
      <c r="H718" s="4"/>
    </row>
    <row r="719" spans="8:8" ht="13.35" customHeight="1" x14ac:dyDescent="0.2">
      <c r="H719" s="4"/>
    </row>
    <row r="720" spans="8:8" ht="13.35" customHeight="1" x14ac:dyDescent="0.2">
      <c r="H720" s="4"/>
    </row>
    <row r="721" ht="13.35" customHeight="1" x14ac:dyDescent="0.2"/>
    <row r="722" ht="13.35" customHeight="1" x14ac:dyDescent="0.2"/>
    <row r="723" ht="13.35" customHeight="1" x14ac:dyDescent="0.2"/>
    <row r="724" ht="13.35" customHeight="1" x14ac:dyDescent="0.2"/>
    <row r="725" ht="13.35" customHeight="1" x14ac:dyDescent="0.2"/>
    <row r="726" ht="13.35" customHeight="1" x14ac:dyDescent="0.2"/>
    <row r="727" ht="13.35" customHeight="1" x14ac:dyDescent="0.2"/>
    <row r="728" ht="13.35" customHeight="1" x14ac:dyDescent="0.2"/>
    <row r="729" ht="13.35" customHeight="1" x14ac:dyDescent="0.2"/>
    <row r="730" ht="13.35" customHeight="1" x14ac:dyDescent="0.2"/>
    <row r="731" ht="13.35" customHeight="1" x14ac:dyDescent="0.2"/>
    <row r="732" ht="13.35" customHeight="1" x14ac:dyDescent="0.2"/>
    <row r="733" ht="13.35" customHeight="1" x14ac:dyDescent="0.2"/>
    <row r="734" ht="13.35" customHeight="1" x14ac:dyDescent="0.2"/>
    <row r="735" ht="13.35" customHeight="1" x14ac:dyDescent="0.2"/>
    <row r="736" ht="13.35" customHeight="1" x14ac:dyDescent="0.2"/>
    <row r="737" ht="13.35" customHeight="1" x14ac:dyDescent="0.2"/>
    <row r="738" ht="13.35" customHeight="1" x14ac:dyDescent="0.2"/>
    <row r="739" ht="13.35" customHeight="1" x14ac:dyDescent="0.2"/>
    <row r="740" ht="13.35" customHeight="1" x14ac:dyDescent="0.2"/>
    <row r="741" ht="13.35" customHeight="1" x14ac:dyDescent="0.2"/>
    <row r="742" ht="13.35" customHeight="1" x14ac:dyDescent="0.2"/>
    <row r="743" ht="13.35" customHeight="1" x14ac:dyDescent="0.2"/>
    <row r="744" ht="13.35" customHeight="1" x14ac:dyDescent="0.2"/>
    <row r="745" ht="13.35" customHeight="1" x14ac:dyDescent="0.2"/>
    <row r="746" ht="13.35" customHeight="1" x14ac:dyDescent="0.2"/>
    <row r="747" ht="13.35" customHeight="1" x14ac:dyDescent="0.2"/>
    <row r="748" ht="13.35" customHeight="1" x14ac:dyDescent="0.2"/>
    <row r="749" ht="13.35" customHeight="1" x14ac:dyDescent="0.2"/>
    <row r="750" ht="13.35" customHeight="1" x14ac:dyDescent="0.2"/>
    <row r="751" ht="13.35" customHeight="1" x14ac:dyDescent="0.2"/>
    <row r="752" ht="13.35" customHeight="1" x14ac:dyDescent="0.2"/>
    <row r="753" ht="13.35" customHeight="1" x14ac:dyDescent="0.2"/>
    <row r="754" ht="13.35" customHeight="1" x14ac:dyDescent="0.2"/>
    <row r="755" ht="13.35" customHeight="1" x14ac:dyDescent="0.2"/>
    <row r="756" ht="13.35" customHeight="1" x14ac:dyDescent="0.2"/>
    <row r="757" ht="13.35" customHeight="1" x14ac:dyDescent="0.2"/>
    <row r="758" ht="13.35" customHeight="1" x14ac:dyDescent="0.2"/>
    <row r="759" ht="13.35" customHeight="1" x14ac:dyDescent="0.2"/>
    <row r="760" ht="13.35" customHeight="1" x14ac:dyDescent="0.2"/>
    <row r="761" ht="13.35" customHeight="1" x14ac:dyDescent="0.2"/>
    <row r="762" ht="13.35" customHeight="1" x14ac:dyDescent="0.2"/>
    <row r="763" ht="13.35" customHeight="1" x14ac:dyDescent="0.2"/>
    <row r="764" ht="13.35" customHeight="1" x14ac:dyDescent="0.2"/>
    <row r="765" ht="13.35" customHeight="1" x14ac:dyDescent="0.2"/>
    <row r="766" ht="13.35" customHeight="1" x14ac:dyDescent="0.2"/>
    <row r="767" ht="13.35" customHeight="1" x14ac:dyDescent="0.2"/>
    <row r="768" ht="13.35" customHeight="1" x14ac:dyDescent="0.2"/>
    <row r="769" ht="13.35" customHeight="1" x14ac:dyDescent="0.2"/>
    <row r="770" ht="13.35" customHeight="1" x14ac:dyDescent="0.2"/>
    <row r="771" ht="13.35" customHeight="1" x14ac:dyDescent="0.2"/>
    <row r="772" ht="13.35" customHeight="1" x14ac:dyDescent="0.2"/>
    <row r="773" ht="13.35" customHeight="1" x14ac:dyDescent="0.2"/>
  </sheetData>
  <mergeCells count="602">
    <mergeCell ref="A567:B567"/>
    <mergeCell ref="C567:E567"/>
    <mergeCell ref="A568:C568"/>
    <mergeCell ref="D568:E568"/>
    <mergeCell ref="A569:C569"/>
    <mergeCell ref="B391:E391"/>
    <mergeCell ref="A565:B565"/>
    <mergeCell ref="C565:E565"/>
    <mergeCell ref="C562:E562"/>
    <mergeCell ref="A535:C535"/>
    <mergeCell ref="D535:E535"/>
    <mergeCell ref="C546:E546"/>
    <mergeCell ref="C536:E536"/>
    <mergeCell ref="A537:E537"/>
    <mergeCell ref="A538:B538"/>
    <mergeCell ref="C538:E538"/>
    <mergeCell ref="A539:C539"/>
    <mergeCell ref="D539:E539"/>
    <mergeCell ref="A533:B533"/>
    <mergeCell ref="C533:E533"/>
    <mergeCell ref="A523:C523"/>
    <mergeCell ref="A528:E528"/>
    <mergeCell ref="B527:E527"/>
    <mergeCell ref="C512:E512"/>
    <mergeCell ref="C386:E386"/>
    <mergeCell ref="B388:E388"/>
    <mergeCell ref="B566:E566"/>
    <mergeCell ref="B558:E558"/>
    <mergeCell ref="A511:C511"/>
    <mergeCell ref="A522:B522"/>
    <mergeCell ref="C522:E522"/>
    <mergeCell ref="D523:E523"/>
    <mergeCell ref="A524:C524"/>
    <mergeCell ref="D524:E524"/>
    <mergeCell ref="C525:E525"/>
    <mergeCell ref="A526:E526"/>
    <mergeCell ref="D553:E553"/>
    <mergeCell ref="A544:E544"/>
    <mergeCell ref="B545:E545"/>
    <mergeCell ref="A547:C547"/>
    <mergeCell ref="D547:E547"/>
    <mergeCell ref="A546:B546"/>
    <mergeCell ref="A519:C519"/>
    <mergeCell ref="D519:E519"/>
    <mergeCell ref="C520:E520"/>
    <mergeCell ref="A500:E500"/>
    <mergeCell ref="B501:E501"/>
    <mergeCell ref="D497:E497"/>
    <mergeCell ref="D184:E184"/>
    <mergeCell ref="A189:C189"/>
    <mergeCell ref="D189:E189"/>
    <mergeCell ref="D380:E380"/>
    <mergeCell ref="C381:E381"/>
    <mergeCell ref="C383:E383"/>
    <mergeCell ref="D379:E379"/>
    <mergeCell ref="C378:E378"/>
    <mergeCell ref="D385:E385"/>
    <mergeCell ref="D251:E251"/>
    <mergeCell ref="A225:C225"/>
    <mergeCell ref="D225:E225"/>
    <mergeCell ref="D222:E222"/>
    <mergeCell ref="A251:C251"/>
    <mergeCell ref="C242:E242"/>
    <mergeCell ref="D243:E243"/>
    <mergeCell ref="D244:E244"/>
    <mergeCell ref="A232:B232"/>
    <mergeCell ref="C232:E232"/>
    <mergeCell ref="A229:E229"/>
    <mergeCell ref="A227:E227"/>
    <mergeCell ref="A222:C222"/>
    <mergeCell ref="A250:B250"/>
    <mergeCell ref="A238:C238"/>
    <mergeCell ref="A574:C574"/>
    <mergeCell ref="D574:E574"/>
    <mergeCell ref="C575:E575"/>
    <mergeCell ref="D256:E256"/>
    <mergeCell ref="A257:C257"/>
    <mergeCell ref="D257:E257"/>
    <mergeCell ref="D360:E360"/>
    <mergeCell ref="A540:C540"/>
    <mergeCell ref="D540:E540"/>
    <mergeCell ref="C541:E541"/>
    <mergeCell ref="D375:E375"/>
    <mergeCell ref="C376:E376"/>
    <mergeCell ref="C363:E363"/>
    <mergeCell ref="D364:E364"/>
    <mergeCell ref="A354:E354"/>
    <mergeCell ref="C361:E361"/>
    <mergeCell ref="C373:E373"/>
    <mergeCell ref="B564:E564"/>
    <mergeCell ref="A355:E355"/>
    <mergeCell ref="A356:E356"/>
    <mergeCell ref="D569:E569"/>
    <mergeCell ref="C570:E570"/>
    <mergeCell ref="A572:B572"/>
    <mergeCell ref="C572:E572"/>
    <mergeCell ref="D204:E204"/>
    <mergeCell ref="A205:C205"/>
    <mergeCell ref="D205:E205"/>
    <mergeCell ref="A198:B198"/>
    <mergeCell ref="A193:B193"/>
    <mergeCell ref="D238:E238"/>
    <mergeCell ref="A236:E236"/>
    <mergeCell ref="A237:B237"/>
    <mergeCell ref="C237:E237"/>
    <mergeCell ref="A234:C234"/>
    <mergeCell ref="D234:E234"/>
    <mergeCell ref="A233:C233"/>
    <mergeCell ref="D233:E233"/>
    <mergeCell ref="A220:C220"/>
    <mergeCell ref="D220:E220"/>
    <mergeCell ref="A209:C209"/>
    <mergeCell ref="A202:E202"/>
    <mergeCell ref="C208:E208"/>
    <mergeCell ref="D200:E200"/>
    <mergeCell ref="A200:C200"/>
    <mergeCell ref="D209:E209"/>
    <mergeCell ref="A207:E207"/>
    <mergeCell ref="A208:B208"/>
    <mergeCell ref="C198:E198"/>
    <mergeCell ref="C260:E260"/>
    <mergeCell ref="A246:E246"/>
    <mergeCell ref="B162:E162"/>
    <mergeCell ref="A185:C185"/>
    <mergeCell ref="A243:C243"/>
    <mergeCell ref="A249:E249"/>
    <mergeCell ref="A265:B265"/>
    <mergeCell ref="A244:C244"/>
    <mergeCell ref="D262:E262"/>
    <mergeCell ref="A256:C256"/>
    <mergeCell ref="A261:C261"/>
    <mergeCell ref="C265:E265"/>
    <mergeCell ref="A260:B260"/>
    <mergeCell ref="D261:E261"/>
    <mergeCell ref="A262:C262"/>
    <mergeCell ref="A248:E248"/>
    <mergeCell ref="C250:E250"/>
    <mergeCell ref="A255:B255"/>
    <mergeCell ref="C255:E255"/>
    <mergeCell ref="A254:E254"/>
    <mergeCell ref="A214:C214"/>
    <mergeCell ref="D214:E214"/>
    <mergeCell ref="A215:C215"/>
    <mergeCell ref="D215:E215"/>
    <mergeCell ref="A183:B183"/>
    <mergeCell ref="C183:E183"/>
    <mergeCell ref="A184:C184"/>
    <mergeCell ref="A142:E142"/>
    <mergeCell ref="C193:E193"/>
    <mergeCell ref="A194:C194"/>
    <mergeCell ref="C188:E188"/>
    <mergeCell ref="A195:C195"/>
    <mergeCell ref="D195:E195"/>
    <mergeCell ref="A190:C190"/>
    <mergeCell ref="D194:E194"/>
    <mergeCell ref="B143:E143"/>
    <mergeCell ref="B146:E146"/>
    <mergeCell ref="B159:E159"/>
    <mergeCell ref="D155:E155"/>
    <mergeCell ref="A158:E158"/>
    <mergeCell ref="D156:E156"/>
    <mergeCell ref="C178:E178"/>
    <mergeCell ref="A165:E165"/>
    <mergeCell ref="A168:E168"/>
    <mergeCell ref="B169:E169"/>
    <mergeCell ref="A173:E173"/>
    <mergeCell ref="D185:E185"/>
    <mergeCell ref="A187:E187"/>
    <mergeCell ref="A219:C219"/>
    <mergeCell ref="D219:E219"/>
    <mergeCell ref="D252:E252"/>
    <mergeCell ref="A212:E212"/>
    <mergeCell ref="A218:B218"/>
    <mergeCell ref="C218:E218"/>
    <mergeCell ref="A239:C239"/>
    <mergeCell ref="D239:E239"/>
    <mergeCell ref="A213:B213"/>
    <mergeCell ref="C213:E213"/>
    <mergeCell ref="A601:H601"/>
    <mergeCell ref="A608:H608"/>
    <mergeCell ref="A595:E595"/>
    <mergeCell ref="D588:E588"/>
    <mergeCell ref="A589:C589"/>
    <mergeCell ref="D589:E589"/>
    <mergeCell ref="A594:E594"/>
    <mergeCell ref="A593:E593"/>
    <mergeCell ref="A596:J596"/>
    <mergeCell ref="B592:E592"/>
    <mergeCell ref="A588:C588"/>
    <mergeCell ref="C585:E585"/>
    <mergeCell ref="A586:E586"/>
    <mergeCell ref="C590:E590"/>
    <mergeCell ref="A591:E591"/>
    <mergeCell ref="B581:E581"/>
    <mergeCell ref="A582:B582"/>
    <mergeCell ref="C582:E582"/>
    <mergeCell ref="A578:E578"/>
    <mergeCell ref="B577:E577"/>
    <mergeCell ref="A587:B587"/>
    <mergeCell ref="C587:E587"/>
    <mergeCell ref="A583:C583"/>
    <mergeCell ref="D583:E583"/>
    <mergeCell ref="A584:C584"/>
    <mergeCell ref="D584:E584"/>
    <mergeCell ref="D573:E573"/>
    <mergeCell ref="A542:E542"/>
    <mergeCell ref="B543:E543"/>
    <mergeCell ref="A552:C552"/>
    <mergeCell ref="D552:E552"/>
    <mergeCell ref="A553:C553"/>
    <mergeCell ref="A548:C548"/>
    <mergeCell ref="D548:E548"/>
    <mergeCell ref="C554:E554"/>
    <mergeCell ref="A550:E550"/>
    <mergeCell ref="A551:B551"/>
    <mergeCell ref="C551:E551"/>
    <mergeCell ref="A555:E555"/>
    <mergeCell ref="A573:C573"/>
    <mergeCell ref="C549:E549"/>
    <mergeCell ref="A561:C561"/>
    <mergeCell ref="D561:E561"/>
    <mergeCell ref="A563:E563"/>
    <mergeCell ref="A557:E557"/>
    <mergeCell ref="B556:E556"/>
    <mergeCell ref="A559:B559"/>
    <mergeCell ref="C559:E559"/>
    <mergeCell ref="A560:C560"/>
    <mergeCell ref="D560:E560"/>
    <mergeCell ref="A534:C534"/>
    <mergeCell ref="D534:E534"/>
    <mergeCell ref="A504:B504"/>
    <mergeCell ref="C504:E504"/>
    <mergeCell ref="A505:C505"/>
    <mergeCell ref="D505:E505"/>
    <mergeCell ref="A506:C506"/>
    <mergeCell ref="D506:E506"/>
    <mergeCell ref="A521:E521"/>
    <mergeCell ref="C507:E507"/>
    <mergeCell ref="A515:E515"/>
    <mergeCell ref="A508:E508"/>
    <mergeCell ref="A509:B509"/>
    <mergeCell ref="C509:E509"/>
    <mergeCell ref="A510:C510"/>
    <mergeCell ref="D510:E510"/>
    <mergeCell ref="A513:E513"/>
    <mergeCell ref="B514:E514"/>
    <mergeCell ref="A517:B517"/>
    <mergeCell ref="D511:E511"/>
    <mergeCell ref="B516:E516"/>
    <mergeCell ref="C517:E517"/>
    <mergeCell ref="A518:C518"/>
    <mergeCell ref="D518:E518"/>
    <mergeCell ref="A498:C498"/>
    <mergeCell ref="D498:E498"/>
    <mergeCell ref="A496:B496"/>
    <mergeCell ref="C496:E496"/>
    <mergeCell ref="A497:C497"/>
    <mergeCell ref="A493:C493"/>
    <mergeCell ref="D493:E493"/>
    <mergeCell ref="C494:E494"/>
    <mergeCell ref="A495:E495"/>
    <mergeCell ref="C499:E499"/>
    <mergeCell ref="A502:E502"/>
    <mergeCell ref="B503:E503"/>
    <mergeCell ref="D478:E478"/>
    <mergeCell ref="D479:E479"/>
    <mergeCell ref="C480:E480"/>
    <mergeCell ref="A478:C478"/>
    <mergeCell ref="C485:E485"/>
    <mergeCell ref="A479:C479"/>
    <mergeCell ref="A481:E481"/>
    <mergeCell ref="A482:B482"/>
    <mergeCell ref="C482:E482"/>
    <mergeCell ref="A483:C483"/>
    <mergeCell ref="D483:E483"/>
    <mergeCell ref="A484:C484"/>
    <mergeCell ref="D484:E484"/>
    <mergeCell ref="A486:E486"/>
    <mergeCell ref="B487:E487"/>
    <mergeCell ref="A488:E488"/>
    <mergeCell ref="B490:E490"/>
    <mergeCell ref="A491:B491"/>
    <mergeCell ref="C491:E491"/>
    <mergeCell ref="A492:C492"/>
    <mergeCell ref="D492:E492"/>
    <mergeCell ref="A477:B477"/>
    <mergeCell ref="D384:E384"/>
    <mergeCell ref="C477:E477"/>
    <mergeCell ref="C64:E64"/>
    <mergeCell ref="A473:E473"/>
    <mergeCell ref="A392:E392"/>
    <mergeCell ref="A393:E393"/>
    <mergeCell ref="A349:E349"/>
    <mergeCell ref="B357:E357"/>
    <mergeCell ref="C343:E343"/>
    <mergeCell ref="C358:E358"/>
    <mergeCell ref="D359:E359"/>
    <mergeCell ref="B350:E350"/>
    <mergeCell ref="D374:E374"/>
    <mergeCell ref="C348:E348"/>
    <mergeCell ref="D365:E365"/>
    <mergeCell ref="C366:E366"/>
    <mergeCell ref="A372:E372"/>
    <mergeCell ref="B353:E353"/>
    <mergeCell ref="D331:E331"/>
    <mergeCell ref="A242:B242"/>
    <mergeCell ref="C345:E345"/>
    <mergeCell ref="D346:E346"/>
    <mergeCell ref="D347:E347"/>
    <mergeCell ref="D341:E341"/>
    <mergeCell ref="D342:E342"/>
    <mergeCell ref="D332:E332"/>
    <mergeCell ref="C333:E333"/>
    <mergeCell ref="C335:E335"/>
    <mergeCell ref="A317:E317"/>
    <mergeCell ref="A313:E313"/>
    <mergeCell ref="A314:E314"/>
    <mergeCell ref="B312:E312"/>
    <mergeCell ref="A315:E315"/>
    <mergeCell ref="D336:E336"/>
    <mergeCell ref="C325:E325"/>
    <mergeCell ref="D326:E326"/>
    <mergeCell ref="D327:E327"/>
    <mergeCell ref="C328:E328"/>
    <mergeCell ref="C330:E330"/>
    <mergeCell ref="D337:E337"/>
    <mergeCell ref="C338:E338"/>
    <mergeCell ref="C340:E340"/>
    <mergeCell ref="A324:E324"/>
    <mergeCell ref="B319:E319"/>
    <mergeCell ref="D321:E321"/>
    <mergeCell ref="D322:E322"/>
    <mergeCell ref="C323:E323"/>
    <mergeCell ref="D161:E161"/>
    <mergeCell ref="D272:E272"/>
    <mergeCell ref="B174:E174"/>
    <mergeCell ref="D302:E302"/>
    <mergeCell ref="C223:E223"/>
    <mergeCell ref="A224:C224"/>
    <mergeCell ref="D224:E224"/>
    <mergeCell ref="A228:E228"/>
    <mergeCell ref="A230:E230"/>
    <mergeCell ref="A199:C199"/>
    <mergeCell ref="D199:E199"/>
    <mergeCell ref="A163:E163"/>
    <mergeCell ref="A164:E164"/>
    <mergeCell ref="A180:E180"/>
    <mergeCell ref="A181:E181"/>
    <mergeCell ref="A179:E179"/>
    <mergeCell ref="D271:E271"/>
    <mergeCell ref="A272:C272"/>
    <mergeCell ref="A270:B270"/>
    <mergeCell ref="A298:E298"/>
    <mergeCell ref="B297:E297"/>
    <mergeCell ref="D288:E288"/>
    <mergeCell ref="C290:E290"/>
    <mergeCell ref="C295:E295"/>
    <mergeCell ref="A188:B188"/>
    <mergeCell ref="A318:E318"/>
    <mergeCell ref="C305:E305"/>
    <mergeCell ref="D303:E303"/>
    <mergeCell ref="C301:E301"/>
    <mergeCell ref="A296:E296"/>
    <mergeCell ref="A281:E281"/>
    <mergeCell ref="B300:E300"/>
    <mergeCell ref="A291:E291"/>
    <mergeCell ref="D308:E308"/>
    <mergeCell ref="C310:E310"/>
    <mergeCell ref="A306:E306"/>
    <mergeCell ref="C307:E307"/>
    <mergeCell ref="D309:E309"/>
    <mergeCell ref="A311:E311"/>
    <mergeCell ref="D294:E294"/>
    <mergeCell ref="A197:E197"/>
    <mergeCell ref="A203:B203"/>
    <mergeCell ref="C203:E203"/>
    <mergeCell ref="A204:C204"/>
    <mergeCell ref="A252:C252"/>
    <mergeCell ref="A223:B223"/>
    <mergeCell ref="A210:C210"/>
    <mergeCell ref="D210:E210"/>
    <mergeCell ref="C292:E292"/>
    <mergeCell ref="D293:E293"/>
    <mergeCell ref="A283:E283"/>
    <mergeCell ref="A266:C266"/>
    <mergeCell ref="D266:E266"/>
    <mergeCell ref="D267:E267"/>
    <mergeCell ref="D287:E287"/>
    <mergeCell ref="C286:E286"/>
    <mergeCell ref="A269:E269"/>
    <mergeCell ref="A267:C267"/>
    <mergeCell ref="A277:C277"/>
    <mergeCell ref="A275:B275"/>
    <mergeCell ref="C275:E275"/>
    <mergeCell ref="D276:E276"/>
    <mergeCell ref="A274:E274"/>
    <mergeCell ref="D277:E277"/>
    <mergeCell ref="C270:E270"/>
    <mergeCell ref="A276:C276"/>
    <mergeCell ref="A279:E279"/>
    <mergeCell ref="A280:E280"/>
    <mergeCell ref="B285:E285"/>
    <mergeCell ref="A271:C271"/>
    <mergeCell ref="B81:E81"/>
    <mergeCell ref="A130:E130"/>
    <mergeCell ref="C65:E65"/>
    <mergeCell ref="B83:E83"/>
    <mergeCell ref="C79:E79"/>
    <mergeCell ref="B107:E107"/>
    <mergeCell ref="B76:E76"/>
    <mergeCell ref="C77:E77"/>
    <mergeCell ref="B78:E78"/>
    <mergeCell ref="B93:E93"/>
    <mergeCell ref="A128:E128"/>
    <mergeCell ref="C85:E85"/>
    <mergeCell ref="A92:E92"/>
    <mergeCell ref="A88:E88"/>
    <mergeCell ref="A102:E102"/>
    <mergeCell ref="C97:E97"/>
    <mergeCell ref="A127:E127"/>
    <mergeCell ref="D135:E135"/>
    <mergeCell ref="D145:E145"/>
    <mergeCell ref="C138:E138"/>
    <mergeCell ref="D139:E139"/>
    <mergeCell ref="D140:E140"/>
    <mergeCell ref="A131:E131"/>
    <mergeCell ref="A111:E111"/>
    <mergeCell ref="B119:E119"/>
    <mergeCell ref="C154:E154"/>
    <mergeCell ref="C123:E123"/>
    <mergeCell ref="D144:E144"/>
    <mergeCell ref="A153:E153"/>
    <mergeCell ref="D134:E134"/>
    <mergeCell ref="A137:E137"/>
    <mergeCell ref="B132:E132"/>
    <mergeCell ref="C133:E133"/>
    <mergeCell ref="D190:E190"/>
    <mergeCell ref="A192:E192"/>
    <mergeCell ref="C100:E100"/>
    <mergeCell ref="A67:E67"/>
    <mergeCell ref="C74:E74"/>
    <mergeCell ref="B66:E66"/>
    <mergeCell ref="A71:E71"/>
    <mergeCell ref="B73:E73"/>
    <mergeCell ref="C136:E136"/>
    <mergeCell ref="C141:E141"/>
    <mergeCell ref="A91:E91"/>
    <mergeCell ref="C84:E84"/>
    <mergeCell ref="B86:E86"/>
    <mergeCell ref="C105:E105"/>
    <mergeCell ref="A109:E109"/>
    <mergeCell ref="B96:E96"/>
    <mergeCell ref="B101:E101"/>
    <mergeCell ref="C94:E94"/>
    <mergeCell ref="C95:E95"/>
    <mergeCell ref="B103:E103"/>
    <mergeCell ref="C99:E99"/>
    <mergeCell ref="B98:E98"/>
    <mergeCell ref="C104:E104"/>
    <mergeCell ref="C80:E80"/>
    <mergeCell ref="A62:E62"/>
    <mergeCell ref="C55:E55"/>
    <mergeCell ref="B58:E58"/>
    <mergeCell ref="C59:E59"/>
    <mergeCell ref="B46:E46"/>
    <mergeCell ref="A65:B65"/>
    <mergeCell ref="A47:E47"/>
    <mergeCell ref="B48:E48"/>
    <mergeCell ref="A64:B64"/>
    <mergeCell ref="B49:E49"/>
    <mergeCell ref="B53:E53"/>
    <mergeCell ref="I3:L3"/>
    <mergeCell ref="B35:E35"/>
    <mergeCell ref="A15:B15"/>
    <mergeCell ref="C15:E15"/>
    <mergeCell ref="B17:E17"/>
    <mergeCell ref="B18:E18"/>
    <mergeCell ref="C33:E33"/>
    <mergeCell ref="C34:E34"/>
    <mergeCell ref="C20:E20"/>
    <mergeCell ref="B22:E22"/>
    <mergeCell ref="A16:E16"/>
    <mergeCell ref="B12:E12"/>
    <mergeCell ref="B13:E13"/>
    <mergeCell ref="B23:E23"/>
    <mergeCell ref="A5:E6"/>
    <mergeCell ref="C40:E40"/>
    <mergeCell ref="C42:E42"/>
    <mergeCell ref="B43:E43"/>
    <mergeCell ref="C368:E368"/>
    <mergeCell ref="C371:E371"/>
    <mergeCell ref="A2:F2"/>
    <mergeCell ref="A3:F3"/>
    <mergeCell ref="C38:E38"/>
    <mergeCell ref="B30:E30"/>
    <mergeCell ref="C31:E31"/>
    <mergeCell ref="C32:E32"/>
    <mergeCell ref="C60:E60"/>
    <mergeCell ref="B37:E37"/>
    <mergeCell ref="A55:B55"/>
    <mergeCell ref="A59:B59"/>
    <mergeCell ref="A60:B60"/>
    <mergeCell ref="A68:E68"/>
    <mergeCell ref="B61:E61"/>
    <mergeCell ref="A50:E50"/>
    <mergeCell ref="B56:E56"/>
    <mergeCell ref="A57:E57"/>
    <mergeCell ref="A54:B54"/>
    <mergeCell ref="C54:E54"/>
    <mergeCell ref="B63:E63"/>
    <mergeCell ref="A395:E395"/>
    <mergeCell ref="A113:E113"/>
    <mergeCell ref="B114:E114"/>
    <mergeCell ref="A118:E118"/>
    <mergeCell ref="D160:E160"/>
    <mergeCell ref="J1:L1"/>
    <mergeCell ref="J2:L2"/>
    <mergeCell ref="A1:F1"/>
    <mergeCell ref="C75:E75"/>
    <mergeCell ref="A14:E14"/>
    <mergeCell ref="A11:E11"/>
    <mergeCell ref="A7:E7"/>
    <mergeCell ref="A8:E8"/>
    <mergeCell ref="A51:E51"/>
    <mergeCell ref="A52:E52"/>
    <mergeCell ref="A27:E27"/>
    <mergeCell ref="A19:E19"/>
    <mergeCell ref="A21:E21"/>
    <mergeCell ref="J5:K5"/>
    <mergeCell ref="A24:E24"/>
    <mergeCell ref="A26:E26"/>
    <mergeCell ref="A20:B20"/>
    <mergeCell ref="A45:E45"/>
    <mergeCell ref="A29:E29"/>
    <mergeCell ref="D426:E426"/>
    <mergeCell ref="D427:E427"/>
    <mergeCell ref="C428:E428"/>
    <mergeCell ref="D415:E415"/>
    <mergeCell ref="C420:E420"/>
    <mergeCell ref="C425:E425"/>
    <mergeCell ref="C403:E403"/>
    <mergeCell ref="D404:E404"/>
    <mergeCell ref="D405:E405"/>
    <mergeCell ref="C406:E406"/>
    <mergeCell ref="A418:E418"/>
    <mergeCell ref="B430:E430"/>
    <mergeCell ref="B433:E433"/>
    <mergeCell ref="A434:E434"/>
    <mergeCell ref="B435:E435"/>
    <mergeCell ref="C436:E436"/>
    <mergeCell ref="D437:E437"/>
    <mergeCell ref="D438:E438"/>
    <mergeCell ref="A429:E429"/>
    <mergeCell ref="A396:E396"/>
    <mergeCell ref="B397:E397"/>
    <mergeCell ref="D399:E399"/>
    <mergeCell ref="D400:E400"/>
    <mergeCell ref="C401:E401"/>
    <mergeCell ref="A402:E402"/>
    <mergeCell ref="C408:E408"/>
    <mergeCell ref="D409:E409"/>
    <mergeCell ref="D410:E410"/>
    <mergeCell ref="C411:E411"/>
    <mergeCell ref="C413:E413"/>
    <mergeCell ref="D414:E414"/>
    <mergeCell ref="C416:E416"/>
    <mergeCell ref="D421:E421"/>
    <mergeCell ref="D422:E422"/>
    <mergeCell ref="C423:E423"/>
    <mergeCell ref="C439:E439"/>
    <mergeCell ref="C441:E441"/>
    <mergeCell ref="D442:E442"/>
    <mergeCell ref="D443:E443"/>
    <mergeCell ref="C444:E444"/>
    <mergeCell ref="C446:E446"/>
    <mergeCell ref="C449:E449"/>
    <mergeCell ref="A450:E450"/>
    <mergeCell ref="C451:E451"/>
    <mergeCell ref="A470:E470"/>
    <mergeCell ref="A471:E471"/>
    <mergeCell ref="A529:E529"/>
    <mergeCell ref="A579:E579"/>
    <mergeCell ref="G5:H5"/>
    <mergeCell ref="D463:E463"/>
    <mergeCell ref="C464:E464"/>
    <mergeCell ref="B466:E466"/>
    <mergeCell ref="B469:E469"/>
    <mergeCell ref="D431:E431"/>
    <mergeCell ref="D432:E432"/>
    <mergeCell ref="D447:E447"/>
    <mergeCell ref="D448:E448"/>
    <mergeCell ref="D467:E467"/>
    <mergeCell ref="D468:E468"/>
    <mergeCell ref="D452:E452"/>
    <mergeCell ref="D453:E453"/>
    <mergeCell ref="C454:E454"/>
    <mergeCell ref="C456:E456"/>
    <mergeCell ref="D457:E457"/>
    <mergeCell ref="D458:E458"/>
    <mergeCell ref="C459:E459"/>
    <mergeCell ref="C461:E461"/>
    <mergeCell ref="D462:E462"/>
  </mergeCells>
  <phoneticPr fontId="0" type="noConversion"/>
  <printOptions horizontalCentered="1" gridLinesSet="0"/>
  <pageMargins left="0.45" right="0.45" top="0.6" bottom="0.5" header="0.3" footer="0.3"/>
  <pageSetup scale="80" fitToHeight="0" orientation="portrait" r:id="rId1"/>
  <headerFooter alignWithMargins="0">
    <oddFooter>&amp;L&amp;"Arial,Italic"&amp;9    * Counts used for official, external reporting as prescribed in federal regulations.
&amp;R&amp;9Page &amp;P</oddFooter>
  </headerFooter>
  <rowBreaks count="10" manualBreakCount="10">
    <brk id="68" max="16383" man="1"/>
    <brk id="127" max="16383" man="1"/>
    <brk id="179" max="16383" man="1"/>
    <brk id="228" max="16383" man="1"/>
    <brk id="297" min="1" max="11" man="1"/>
    <brk id="353" min="1" max="11" man="1"/>
    <brk id="416" max="16383" man="1"/>
    <brk id="471" max="16383" man="1"/>
    <brk id="527" max="16383" man="1"/>
    <brk id="577" max="16383" man="1"/>
  </rowBreaks>
  <ignoredErrors>
    <ignoredError sqref="I16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B21" sqref="B21"/>
    </sheetView>
  </sheetViews>
  <sheetFormatPr defaultRowHeight="12.7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s="164" t="s">
        <v>154</v>
      </c>
    </row>
    <row r="8" spans="1:1" x14ac:dyDescent="0.2">
      <c r="A8" s="163" t="s">
        <v>145</v>
      </c>
    </row>
    <row r="9" spans="1:1" x14ac:dyDescent="0.2">
      <c r="A9" t="s">
        <v>144</v>
      </c>
    </row>
    <row r="11" spans="1:1" x14ac:dyDescent="0.2">
      <c r="A11" s="164" t="s">
        <v>146</v>
      </c>
    </row>
    <row r="12" spans="1:1" x14ac:dyDescent="0.2">
      <c r="A12" s="163" t="s">
        <v>155</v>
      </c>
    </row>
    <row r="14" spans="1:1" x14ac:dyDescent="0.2">
      <c r="A14" s="164" t="s">
        <v>147</v>
      </c>
    </row>
    <row r="15" spans="1:1" x14ac:dyDescent="0.2">
      <c r="A15" s="163" t="s">
        <v>148</v>
      </c>
    </row>
    <row r="17" spans="1:1" x14ac:dyDescent="0.2">
      <c r="A17" s="164" t="s">
        <v>149</v>
      </c>
    </row>
    <row r="19" spans="1:1" x14ac:dyDescent="0.2">
      <c r="A19" s="164" t="s">
        <v>151</v>
      </c>
    </row>
    <row r="20" spans="1:1" x14ac:dyDescent="0.2">
      <c r="A20" s="163" t="s">
        <v>152</v>
      </c>
    </row>
    <row r="21" spans="1:1" x14ac:dyDescent="0.2">
      <c r="A21" s="163" t="s">
        <v>153</v>
      </c>
    </row>
    <row r="23" spans="1:1" x14ac:dyDescent="0.2">
      <c r="A23" s="164" t="s">
        <v>150</v>
      </c>
    </row>
    <row r="25" spans="1:1" x14ac:dyDescent="0.2">
      <c r="A25" s="1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Fall 2016</vt:lpstr>
      <vt:lpstr>Directions</vt:lpstr>
      <vt:lpstr>'Fall 2016'!Print_Area</vt:lpstr>
      <vt:lpstr>'Fall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Enrollment Summary</dc:title>
  <dc:subject>Enrollment</dc:subject>
  <dc:creator>AMB</dc:creator>
  <dc:description>New Fall Summary - Entered in Excel 5.0</dc:description>
  <cp:lastModifiedBy>Suzie Waggoner</cp:lastModifiedBy>
  <cp:lastPrinted>2016-02-04T00:28:35Z</cp:lastPrinted>
  <dcterms:created xsi:type="dcterms:W3CDTF">1997-11-20T19:35:21Z</dcterms:created>
  <dcterms:modified xsi:type="dcterms:W3CDTF">2017-03-20T16:24:32Z</dcterms:modified>
</cp:coreProperties>
</file>