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Lori Shuler\Website\Documents for website\FAQ\"/>
    </mc:Choice>
  </mc:AlternateContent>
  <xr:revisionPtr revIDLastSave="0" documentId="8_{B077D6E6-B721-45D3-AF78-AE80CA8B6F87}" xr6:coauthVersionLast="47" xr6:coauthVersionMax="47" xr10:uidLastSave="{00000000-0000-0000-0000-000000000000}"/>
  <bookViews>
    <workbookView xWindow="35550" yWindow="2250" windowWidth="20085" windowHeight="10770" activeTab="6" xr2:uid="{A1EAED3D-047E-489F-8F31-6C631482C7FE}"/>
  </bookViews>
  <sheets>
    <sheet name="Instructions" sheetId="4" r:id="rId1"/>
    <sheet name="Getting Started" sheetId="9" r:id="rId2"/>
    <sheet name="Payroll info" sheetId="7" r:id="rId3"/>
    <sheet name="Travel Info" sheetId="6" r:id="rId4"/>
    <sheet name="Main Budget Sheet" sheetId="1" r:id="rId5"/>
    <sheet name="WyoCloud Categories" sheetId="5" r:id="rId6"/>
    <sheet name="Industry Contract Budget" sheetId="8" r:id="rId7"/>
    <sheet name="Lookup Tables" sheetId="2" r:id="rId8"/>
  </sheets>
  <definedNames>
    <definedName name="_xlnm._FilterDatabase" localSheetId="6" hidden="1">'Industry Contract Budget'!$C$10:$F$94</definedName>
    <definedName name="_xlnm.Print_Area" localSheetId="6">'Industry Contract Budget'!$A$1:$G$97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I84" i="1"/>
  <c r="F84" i="1"/>
  <c r="H24" i="2"/>
  <c r="H23" i="2"/>
  <c r="G82" i="1"/>
  <c r="F82" i="1"/>
  <c r="T52" i="6"/>
  <c r="T17" i="6"/>
  <c r="D49" i="8"/>
  <c r="D50" i="8"/>
  <c r="D51" i="8"/>
  <c r="D52" i="8"/>
  <c r="D48" i="8"/>
  <c r="T55" i="6"/>
  <c r="T54" i="6"/>
  <c r="T53" i="6"/>
  <c r="T51" i="6"/>
  <c r="T43" i="6"/>
  <c r="T42" i="6"/>
  <c r="T41" i="6"/>
  <c r="T39" i="6"/>
  <c r="T31" i="6"/>
  <c r="T30" i="6"/>
  <c r="T28" i="6"/>
  <c r="T27" i="6"/>
  <c r="T19" i="6"/>
  <c r="T18" i="6"/>
  <c r="T16" i="6"/>
  <c r="T15" i="6"/>
  <c r="T4" i="6"/>
  <c r="T5" i="6"/>
  <c r="T6" i="6"/>
  <c r="T7" i="6"/>
  <c r="T3" i="6"/>
  <c r="B2" i="7"/>
  <c r="F23" i="2"/>
  <c r="G21" i="2"/>
  <c r="B3" i="1"/>
  <c r="B5" i="8" s="1"/>
  <c r="B5" i="1"/>
  <c r="E14" i="8" s="1"/>
  <c r="B4" i="1"/>
  <c r="B3" i="8" s="1"/>
  <c r="B1" i="1"/>
  <c r="B4" i="8" s="1"/>
  <c r="K2" i="7"/>
  <c r="F87" i="8"/>
  <c r="F89" i="8"/>
  <c r="F90" i="8"/>
  <c r="F86" i="8"/>
  <c r="D83" i="8"/>
  <c r="D84" i="8"/>
  <c r="D82" i="8"/>
  <c r="D70" i="8"/>
  <c r="D71" i="8"/>
  <c r="D72" i="8"/>
  <c r="D73" i="8"/>
  <c r="D74" i="8"/>
  <c r="D75" i="8"/>
  <c r="D76" i="8"/>
  <c r="D77" i="8"/>
  <c r="D78" i="8"/>
  <c r="D79" i="8"/>
  <c r="D80" i="8"/>
  <c r="D81" i="8"/>
  <c r="D69" i="8"/>
  <c r="C20" i="9"/>
  <c r="C19" i="9"/>
  <c r="C18" i="9"/>
  <c r="E15" i="7"/>
  <c r="E16" i="7"/>
  <c r="E17" i="7"/>
  <c r="E18" i="7"/>
  <c r="E14" i="7"/>
  <c r="F15" i="7"/>
  <c r="F16" i="7"/>
  <c r="F17" i="7"/>
  <c r="F18" i="7"/>
  <c r="F14" i="7"/>
  <c r="F71" i="1" s="1"/>
  <c r="F24" i="2"/>
  <c r="G23" i="2"/>
  <c r="I20" i="2"/>
  <c r="C90" i="8"/>
  <c r="C89" i="8"/>
  <c r="C88" i="8"/>
  <c r="C87" i="8"/>
  <c r="C86" i="8"/>
  <c r="F85" i="8"/>
  <c r="C85" i="8"/>
  <c r="F84" i="8"/>
  <c r="C84" i="8"/>
  <c r="F83" i="8"/>
  <c r="C83" i="8"/>
  <c r="F82" i="8"/>
  <c r="C82" i="8"/>
  <c r="F81" i="8"/>
  <c r="C81" i="8"/>
  <c r="F80" i="8"/>
  <c r="C80" i="8"/>
  <c r="F79" i="8"/>
  <c r="C79" i="8"/>
  <c r="C78" i="8"/>
  <c r="F77" i="8"/>
  <c r="C77" i="8"/>
  <c r="F76" i="8"/>
  <c r="C76" i="8"/>
  <c r="F75" i="8"/>
  <c r="C75" i="8"/>
  <c r="F74" i="8"/>
  <c r="C74" i="8"/>
  <c r="F73" i="8"/>
  <c r="C73" i="8"/>
  <c r="F72" i="8"/>
  <c r="C72" i="8"/>
  <c r="F71" i="8"/>
  <c r="C71" i="8"/>
  <c r="F70" i="8"/>
  <c r="C70" i="8"/>
  <c r="F69" i="8"/>
  <c r="C69" i="8"/>
  <c r="D62" i="8"/>
  <c r="C62" i="8"/>
  <c r="D61" i="8"/>
  <c r="C61" i="8"/>
  <c r="D60" i="8"/>
  <c r="C60" i="8"/>
  <c r="D59" i="8"/>
  <c r="C59" i="8"/>
  <c r="D58" i="8"/>
  <c r="C58" i="8"/>
  <c r="D57" i="8"/>
  <c r="C57" i="8"/>
  <c r="D56" i="8"/>
  <c r="C56" i="8"/>
  <c r="D55" i="8"/>
  <c r="C55" i="8"/>
  <c r="D54" i="8"/>
  <c r="C54" i="8"/>
  <c r="D53" i="8"/>
  <c r="C53" i="8"/>
  <c r="C52" i="8"/>
  <c r="C51" i="8"/>
  <c r="C50" i="8"/>
  <c r="C49" i="8"/>
  <c r="C48" i="8"/>
  <c r="D47" i="8"/>
  <c r="C47" i="8"/>
  <c r="D46" i="8"/>
  <c r="C46" i="8"/>
  <c r="D45" i="8"/>
  <c r="C45" i="8"/>
  <c r="D44" i="8"/>
  <c r="C44" i="8"/>
  <c r="D43" i="8"/>
  <c r="C43" i="8"/>
  <c r="D42" i="8"/>
  <c r="C42" i="8"/>
  <c r="D41" i="8"/>
  <c r="C41" i="8"/>
  <c r="D40" i="8"/>
  <c r="C40" i="8"/>
  <c r="D39" i="8"/>
  <c r="C39" i="8"/>
  <c r="D38" i="8"/>
  <c r="C38" i="8"/>
  <c r="E32" i="8"/>
  <c r="D32" i="8"/>
  <c r="E31" i="8"/>
  <c r="D31" i="8"/>
  <c r="E30" i="8"/>
  <c r="D30" i="8"/>
  <c r="E29" i="8"/>
  <c r="D29" i="8"/>
  <c r="E28" i="8"/>
  <c r="D28" i="8"/>
  <c r="D20" i="8"/>
  <c r="C20" i="8"/>
  <c r="D19" i="8"/>
  <c r="C19" i="8"/>
  <c r="D18" i="8"/>
  <c r="C18" i="8"/>
  <c r="D17" i="8"/>
  <c r="C17" i="8"/>
  <c r="D16" i="8"/>
  <c r="C16" i="8"/>
  <c r="D15" i="8"/>
  <c r="C15" i="8"/>
  <c r="D14" i="8"/>
  <c r="C14" i="8"/>
  <c r="D13" i="8"/>
  <c r="C13" i="8"/>
  <c r="D12" i="8"/>
  <c r="C12" i="8"/>
  <c r="D11" i="8"/>
  <c r="C11" i="8"/>
  <c r="B2" i="8"/>
  <c r="E27" i="8" l="1"/>
  <c r="G24" i="2"/>
  <c r="I24" i="2" s="1"/>
  <c r="E11" i="8"/>
  <c r="E19" i="8"/>
  <c r="E13" i="8"/>
  <c r="E12" i="8"/>
  <c r="E20" i="8"/>
  <c r="E18" i="8"/>
  <c r="E17" i="8"/>
  <c r="E16" i="8"/>
  <c r="E15" i="8"/>
  <c r="I21" i="2"/>
  <c r="I22" i="2"/>
  <c r="I23" i="2"/>
  <c r="J59" i="1" l="1"/>
  <c r="K57" i="1"/>
  <c r="K62" i="1"/>
  <c r="F80" i="1"/>
  <c r="C13" i="5"/>
  <c r="C12" i="5"/>
  <c r="B11" i="5"/>
  <c r="B8" i="5"/>
  <c r="B7" i="5"/>
  <c r="F22" i="7" l="1"/>
  <c r="K3" i="7" l="1"/>
  <c r="K4" i="7"/>
  <c r="K5" i="7"/>
  <c r="K6" i="7"/>
  <c r="K7" i="7"/>
  <c r="K8" i="7"/>
  <c r="K9" i="7"/>
  <c r="K10" i="7"/>
  <c r="K11" i="7"/>
  <c r="H2" i="7"/>
  <c r="H3" i="7" l="1"/>
  <c r="H4" i="7"/>
  <c r="H5" i="7"/>
  <c r="H6" i="7"/>
  <c r="H7" i="7"/>
  <c r="H8" i="7"/>
  <c r="J8" i="7" s="1"/>
  <c r="F15" i="1" s="1"/>
  <c r="G15" i="1" s="1"/>
  <c r="H15" i="1" s="1"/>
  <c r="I15" i="1" s="1"/>
  <c r="J15" i="1" s="1"/>
  <c r="H9" i="7"/>
  <c r="J9" i="7" s="1"/>
  <c r="F16" i="1" s="1"/>
  <c r="H10" i="7"/>
  <c r="J10" i="7" s="1"/>
  <c r="F17" i="1" s="1"/>
  <c r="G17" i="1" s="1"/>
  <c r="H17" i="1" s="1"/>
  <c r="I17" i="1" s="1"/>
  <c r="J17" i="1" s="1"/>
  <c r="H11" i="7"/>
  <c r="J11" i="7" s="1"/>
  <c r="F18" i="1" s="1"/>
  <c r="G18" i="1" s="1"/>
  <c r="H18" i="1" s="1"/>
  <c r="I18" i="1" s="1"/>
  <c r="J18" i="1" s="1"/>
  <c r="A24" i="1"/>
  <c r="C29" i="8" s="1"/>
  <c r="A25" i="1"/>
  <c r="C30" i="8" s="1"/>
  <c r="A26" i="1"/>
  <c r="C31" i="8" s="1"/>
  <c r="A27" i="1"/>
  <c r="C32" i="8" s="1"/>
  <c r="B24" i="1"/>
  <c r="F24" i="1" s="1"/>
  <c r="G24" i="1" s="1"/>
  <c r="H24" i="1" s="1"/>
  <c r="I24" i="1" s="1"/>
  <c r="J24" i="1" s="1"/>
  <c r="B25" i="1"/>
  <c r="B26" i="1"/>
  <c r="B27" i="1"/>
  <c r="D24" i="1"/>
  <c r="D25" i="1"/>
  <c r="D26" i="1"/>
  <c r="D27" i="1"/>
  <c r="D23" i="1"/>
  <c r="B23" i="1"/>
  <c r="F23" i="1" s="1"/>
  <c r="B10" i="1"/>
  <c r="B11" i="1"/>
  <c r="B12" i="1"/>
  <c r="B13" i="1"/>
  <c r="B14" i="1"/>
  <c r="B15" i="1"/>
  <c r="B16" i="1"/>
  <c r="B17" i="1"/>
  <c r="B18" i="1"/>
  <c r="B9" i="1"/>
  <c r="F23" i="7"/>
  <c r="F24" i="7"/>
  <c r="F25" i="7"/>
  <c r="F26" i="7"/>
  <c r="A23" i="1"/>
  <c r="C28" i="8" s="1"/>
  <c r="D10" i="1"/>
  <c r="D11" i="1"/>
  <c r="D12" i="1"/>
  <c r="D13" i="1"/>
  <c r="D14" i="1"/>
  <c r="D15" i="1"/>
  <c r="D16" i="1"/>
  <c r="D17" i="1"/>
  <c r="D18" i="1"/>
  <c r="D9" i="1"/>
  <c r="A10" i="1"/>
  <c r="A11" i="1"/>
  <c r="A12" i="1"/>
  <c r="A13" i="1"/>
  <c r="A14" i="1"/>
  <c r="A15" i="1"/>
  <c r="A16" i="1"/>
  <c r="A17" i="1"/>
  <c r="A18" i="1"/>
  <c r="A9" i="1"/>
  <c r="J3" i="7"/>
  <c r="F10" i="1" s="1"/>
  <c r="G10" i="1" s="1"/>
  <c r="H10" i="1" s="1"/>
  <c r="I10" i="1" s="1"/>
  <c r="J10" i="1" s="1"/>
  <c r="J4" i="7"/>
  <c r="F11" i="1" s="1"/>
  <c r="G11" i="1" s="1"/>
  <c r="H11" i="1" s="1"/>
  <c r="I11" i="1" s="1"/>
  <c r="J11" i="1" s="1"/>
  <c r="J5" i="7"/>
  <c r="F12" i="1" s="1"/>
  <c r="J6" i="7"/>
  <c r="F13" i="1" s="1"/>
  <c r="G13" i="1" s="1"/>
  <c r="H13" i="1" s="1"/>
  <c r="I13" i="1" s="1"/>
  <c r="J13" i="1" s="1"/>
  <c r="J7" i="7"/>
  <c r="F14" i="1" s="1"/>
  <c r="G14" i="1" s="1"/>
  <c r="H14" i="1" s="1"/>
  <c r="I14" i="1" s="1"/>
  <c r="J14" i="1" s="1"/>
  <c r="C58" i="6"/>
  <c r="C57" i="6"/>
  <c r="J41" i="1" s="1"/>
  <c r="N55" i="6"/>
  <c r="L55" i="6"/>
  <c r="I55" i="6"/>
  <c r="F62" i="8" s="1"/>
  <c r="N54" i="6"/>
  <c r="L54" i="6"/>
  <c r="I54" i="6"/>
  <c r="F61" i="8" s="1"/>
  <c r="N53" i="6"/>
  <c r="L53" i="6"/>
  <c r="I53" i="6"/>
  <c r="F60" i="8" s="1"/>
  <c r="N52" i="6"/>
  <c r="L52" i="6"/>
  <c r="I52" i="6"/>
  <c r="F59" i="8" s="1"/>
  <c r="N51" i="6"/>
  <c r="L51" i="6"/>
  <c r="I51" i="6"/>
  <c r="F58" i="8" s="1"/>
  <c r="C46" i="6"/>
  <c r="I42" i="1" s="1"/>
  <c r="C45" i="6"/>
  <c r="N43" i="6"/>
  <c r="L43" i="6"/>
  <c r="I43" i="6"/>
  <c r="F57" i="8" s="1"/>
  <c r="N42" i="6"/>
  <c r="L42" i="6"/>
  <c r="I42" i="6"/>
  <c r="F56" i="8" s="1"/>
  <c r="N41" i="6"/>
  <c r="L41" i="6"/>
  <c r="I41" i="6"/>
  <c r="F55" i="8" s="1"/>
  <c r="N40" i="6"/>
  <c r="T40" i="6" s="1"/>
  <c r="L40" i="6"/>
  <c r="I40" i="6"/>
  <c r="N39" i="6"/>
  <c r="L39" i="6"/>
  <c r="I39" i="6"/>
  <c r="F53" i="8" s="1"/>
  <c r="C34" i="6"/>
  <c r="C33" i="6"/>
  <c r="H41" i="1" s="1"/>
  <c r="N31" i="6"/>
  <c r="L31" i="6"/>
  <c r="I31" i="6"/>
  <c r="F52" i="8" s="1"/>
  <c r="N30" i="6"/>
  <c r="L30" i="6"/>
  <c r="I30" i="6"/>
  <c r="F51" i="8" s="1"/>
  <c r="N29" i="6"/>
  <c r="L29" i="6"/>
  <c r="I29" i="6"/>
  <c r="F50" i="8" s="1"/>
  <c r="N28" i="6"/>
  <c r="L28" i="6"/>
  <c r="I28" i="6"/>
  <c r="F49" i="8" s="1"/>
  <c r="N27" i="6"/>
  <c r="L27" i="6"/>
  <c r="I27" i="6"/>
  <c r="F48" i="8" s="1"/>
  <c r="C22" i="6"/>
  <c r="G42" i="1" s="1"/>
  <c r="C21" i="6"/>
  <c r="N19" i="6"/>
  <c r="L19" i="6"/>
  <c r="I19" i="6"/>
  <c r="F47" i="8" s="1"/>
  <c r="N18" i="6"/>
  <c r="L18" i="6"/>
  <c r="I18" i="6"/>
  <c r="F46" i="8" s="1"/>
  <c r="N17" i="6"/>
  <c r="L17" i="6"/>
  <c r="I17" i="6"/>
  <c r="F45" i="8" s="1"/>
  <c r="N16" i="6"/>
  <c r="L16" i="6"/>
  <c r="I16" i="6"/>
  <c r="F44" i="8" s="1"/>
  <c r="N15" i="6"/>
  <c r="L15" i="6"/>
  <c r="I15" i="6"/>
  <c r="F43" i="8" s="1"/>
  <c r="C10" i="6"/>
  <c r="F42" i="1" s="1"/>
  <c r="C9" i="6"/>
  <c r="F41" i="1" s="1"/>
  <c r="N4" i="6"/>
  <c r="N5" i="6"/>
  <c r="N6" i="6"/>
  <c r="N7" i="6"/>
  <c r="N3" i="6"/>
  <c r="L4" i="6"/>
  <c r="L5" i="6"/>
  <c r="L6" i="6"/>
  <c r="L7" i="6"/>
  <c r="L3" i="6"/>
  <c r="I4" i="6"/>
  <c r="F39" i="8" s="1"/>
  <c r="I5" i="6"/>
  <c r="F40" i="8" s="1"/>
  <c r="I6" i="6"/>
  <c r="F41" i="8" s="1"/>
  <c r="I7" i="6"/>
  <c r="F42" i="8" s="1"/>
  <c r="I3" i="6"/>
  <c r="K50" i="1"/>
  <c r="C17" i="5" s="1"/>
  <c r="K51" i="1"/>
  <c r="K52" i="1"/>
  <c r="K53" i="1"/>
  <c r="K54" i="1"/>
  <c r="K55" i="1"/>
  <c r="F78" i="8" s="1"/>
  <c r="K56" i="1"/>
  <c r="G12" i="1"/>
  <c r="H12" i="1" s="1"/>
  <c r="I12" i="1" s="1"/>
  <c r="J12" i="1" s="1"/>
  <c r="G16" i="1"/>
  <c r="H16" i="1" s="1"/>
  <c r="I16" i="1" s="1"/>
  <c r="J16" i="1" s="1"/>
  <c r="K66" i="1"/>
  <c r="F95" i="1"/>
  <c r="G95" i="1" s="1"/>
  <c r="G80" i="1"/>
  <c r="H80" i="1"/>
  <c r="I80" i="1"/>
  <c r="J80" i="1"/>
  <c r="F96" i="1"/>
  <c r="F97" i="1"/>
  <c r="G97" i="1" s="1"/>
  <c r="F98" i="1"/>
  <c r="G98" i="1"/>
  <c r="H98" i="1"/>
  <c r="I98" i="1"/>
  <c r="F99" i="1"/>
  <c r="G99" i="1" s="1"/>
  <c r="K79" i="1"/>
  <c r="K78" i="1"/>
  <c r="K77" i="1"/>
  <c r="K76" i="1"/>
  <c r="K75" i="1"/>
  <c r="F59" i="1"/>
  <c r="G59" i="1"/>
  <c r="K70" i="1"/>
  <c r="K69" i="1"/>
  <c r="K68" i="1"/>
  <c r="K67" i="1"/>
  <c r="K64" i="1"/>
  <c r="K63" i="1"/>
  <c r="K49" i="1"/>
  <c r="K48" i="1"/>
  <c r="C25" i="5" s="1"/>
  <c r="K47" i="1"/>
  <c r="C26" i="5" s="1"/>
  <c r="K46" i="1"/>
  <c r="C22" i="5" s="1"/>
  <c r="J98" i="1"/>
  <c r="F54" i="8" l="1"/>
  <c r="F27" i="1"/>
  <c r="G27" i="1" s="1"/>
  <c r="F26" i="1"/>
  <c r="G26" i="1" s="1"/>
  <c r="H26" i="1" s="1"/>
  <c r="I26" i="1" s="1"/>
  <c r="J26" i="1" s="1"/>
  <c r="F25" i="1"/>
  <c r="G25" i="1" s="1"/>
  <c r="H25" i="1" s="1"/>
  <c r="I25" i="1" s="1"/>
  <c r="J25" i="1" s="1"/>
  <c r="F38" i="8"/>
  <c r="F64" i="8" s="1"/>
  <c r="F35" i="8" s="1"/>
  <c r="C23" i="6"/>
  <c r="H27" i="1"/>
  <c r="I27" i="1" s="1"/>
  <c r="J27" i="1" s="1"/>
  <c r="H99" i="1"/>
  <c r="I99" i="1" s="1"/>
  <c r="G96" i="1"/>
  <c r="H97" i="1"/>
  <c r="C21" i="5"/>
  <c r="J2" i="7"/>
  <c r="F9" i="1" s="1"/>
  <c r="C59" i="6"/>
  <c r="F43" i="1"/>
  <c r="G41" i="1"/>
  <c r="C11" i="6"/>
  <c r="C35" i="6"/>
  <c r="J42" i="1"/>
  <c r="J43" i="1" s="1"/>
  <c r="H42" i="1"/>
  <c r="H43" i="1" s="1"/>
  <c r="C47" i="6"/>
  <c r="I41" i="1"/>
  <c r="I43" i="1" s="1"/>
  <c r="C24" i="5"/>
  <c r="K12" i="1"/>
  <c r="F14" i="8" s="1"/>
  <c r="K80" i="1"/>
  <c r="C18" i="5" s="1"/>
  <c r="H95" i="1"/>
  <c r="K25" i="1"/>
  <c r="F30" i="8" s="1"/>
  <c r="K24" i="1"/>
  <c r="F29" i="8" s="1"/>
  <c r="G23" i="1"/>
  <c r="H23" i="1" s="1"/>
  <c r="I23" i="1" s="1"/>
  <c r="J23" i="1" s="1"/>
  <c r="K15" i="1"/>
  <c r="F17" i="8" s="1"/>
  <c r="K10" i="1"/>
  <c r="F12" i="8" s="1"/>
  <c r="I34" i="1"/>
  <c r="K34" i="1"/>
  <c r="H34" i="1"/>
  <c r="F34" i="1"/>
  <c r="G34" i="1"/>
  <c r="J34" i="1"/>
  <c r="K26" i="1" l="1"/>
  <c r="F31" i="8" s="1"/>
  <c r="K27" i="1"/>
  <c r="F32" i="8" s="1"/>
  <c r="J99" i="1"/>
  <c r="H96" i="1"/>
  <c r="K41" i="1"/>
  <c r="C19" i="5" s="1"/>
  <c r="I97" i="1"/>
  <c r="F33" i="1"/>
  <c r="G9" i="1"/>
  <c r="G43" i="1"/>
  <c r="K43" i="1" s="1"/>
  <c r="K42" i="1"/>
  <c r="C20" i="5" s="1"/>
  <c r="I95" i="1"/>
  <c r="J95" i="1" s="1"/>
  <c r="K17" i="1"/>
  <c r="F19" i="8" s="1"/>
  <c r="H59" i="1"/>
  <c r="K11" i="1"/>
  <c r="F13" i="8" s="1"/>
  <c r="K18" i="1"/>
  <c r="F20" i="8" s="1"/>
  <c r="K14" i="1"/>
  <c r="F16" i="8" s="1"/>
  <c r="K16" i="1"/>
  <c r="F18" i="8" s="1"/>
  <c r="K13" i="1"/>
  <c r="F15" i="8" s="1"/>
  <c r="J97" i="1" l="1"/>
  <c r="F88" i="8" s="1"/>
  <c r="F92" i="8" s="1"/>
  <c r="F66" i="8" s="1"/>
  <c r="I96" i="1"/>
  <c r="J96" i="1" s="1"/>
  <c r="H9" i="1"/>
  <c r="G33" i="1"/>
  <c r="I59" i="1"/>
  <c r="K59" i="1" s="1"/>
  <c r="I9" i="1" l="1"/>
  <c r="I33" i="1" s="1"/>
  <c r="H33" i="1"/>
  <c r="K58" i="1"/>
  <c r="C23" i="5" s="1"/>
  <c r="K23" i="1" l="1"/>
  <c r="F28" i="8" l="1"/>
  <c r="J9" i="1"/>
  <c r="K9" i="1" l="1"/>
  <c r="J33" i="1"/>
  <c r="F11" i="8" l="1"/>
  <c r="F22" i="8" s="1"/>
  <c r="F9" i="8" s="1"/>
  <c r="K33" i="1"/>
  <c r="C20" i="1" l="1"/>
  <c r="D27" i="8" s="1"/>
  <c r="G71" i="1" l="1"/>
  <c r="H71" i="1" s="1"/>
  <c r="I71" i="1" s="1"/>
  <c r="J71" i="1" s="1"/>
  <c r="F72" i="1"/>
  <c r="F20" i="1"/>
  <c r="G72" i="1" l="1"/>
  <c r="G84" i="1" s="1"/>
  <c r="G20" i="1"/>
  <c r="G29" i="1" s="1"/>
  <c r="F29" i="1"/>
  <c r="H72" i="1"/>
  <c r="H84" i="1" s="1"/>
  <c r="F35" i="1"/>
  <c r="F36" i="1" s="1"/>
  <c r="G35" i="1" l="1"/>
  <c r="G36" i="1" s="1"/>
  <c r="H20" i="1"/>
  <c r="I20" i="1" s="1"/>
  <c r="J72" i="1"/>
  <c r="J84" i="1" s="1"/>
  <c r="I72" i="1"/>
  <c r="F38" i="1"/>
  <c r="K72" i="1" l="1"/>
  <c r="H29" i="1"/>
  <c r="H35" i="1"/>
  <c r="H36" i="1" s="1"/>
  <c r="H38" i="1" s="1"/>
  <c r="H82" i="1" s="1"/>
  <c r="H86" i="1" s="1"/>
  <c r="G38" i="1"/>
  <c r="G86" i="1" s="1"/>
  <c r="G89" i="1" s="1"/>
  <c r="K71" i="1"/>
  <c r="C28" i="5" s="1"/>
  <c r="J20" i="1"/>
  <c r="I35" i="1"/>
  <c r="I36" i="1" s="1"/>
  <c r="I29" i="1"/>
  <c r="F86" i="1"/>
  <c r="F89" i="1" s="1"/>
  <c r="J29" i="1" l="1"/>
  <c r="J35" i="1"/>
  <c r="K20" i="1"/>
  <c r="H89" i="1"/>
  <c r="I38" i="1"/>
  <c r="I82" i="1" s="1"/>
  <c r="F27" i="8" l="1"/>
  <c r="K35" i="1"/>
  <c r="K29" i="1"/>
  <c r="J36" i="1"/>
  <c r="J38" i="1" s="1"/>
  <c r="J82" i="1" s="1"/>
  <c r="J86" i="1" s="1"/>
  <c r="I86" i="1"/>
  <c r="I89" i="1" s="1"/>
  <c r="J89" i="1" l="1"/>
  <c r="K36" i="1"/>
  <c r="K82" i="1"/>
  <c r="K86" i="1" s="1"/>
  <c r="C29" i="5" s="1"/>
  <c r="K84" i="1" l="1"/>
  <c r="K89" i="1" s="1"/>
  <c r="C31" i="5" s="1"/>
  <c r="K38" i="1"/>
  <c r="C27" i="5" s="1"/>
  <c r="F33" i="8" l="1"/>
  <c r="F24" i="8" s="1"/>
  <c r="F94" i="8"/>
</calcChain>
</file>

<file path=xl/sharedStrings.xml><?xml version="1.0" encoding="utf-8"?>
<sst xmlns="http://schemas.openxmlformats.org/spreadsheetml/2006/main" count="418" uniqueCount="259">
  <si>
    <t>Sponsored Project Budget Template, 1 to 5 budget periods</t>
  </si>
  <si>
    <t>https://www.uwyo.edu/research/</t>
  </si>
  <si>
    <t>Cells with this background color are drop downs</t>
  </si>
  <si>
    <t>Cells with this background are for entering external data</t>
  </si>
  <si>
    <t>Cells with this background are filled with data that is used elsewhere in the workbook</t>
  </si>
  <si>
    <t>USEFUL LINKS</t>
  </si>
  <si>
    <t>Name (or TBD)</t>
  </si>
  <si>
    <t>Role on Project</t>
  </si>
  <si>
    <t>Fringe Category</t>
  </si>
  <si>
    <t>Institutional Base Salary</t>
  </si>
  <si>
    <t>9 or 12 month appointment</t>
  </si>
  <si>
    <t>Monthly Salary</t>
  </si>
  <si>
    <t>Months on project/year</t>
  </si>
  <si>
    <t>Salary per Year (Pulled into main budget sheet)</t>
  </si>
  <si>
    <t>% FTE</t>
  </si>
  <si>
    <t>PI</t>
  </si>
  <si>
    <t>Faculty</t>
  </si>
  <si>
    <t>-</t>
  </si>
  <si>
    <t>Faculty/Staff2</t>
  </si>
  <si>
    <t>Faculty/Staff3</t>
  </si>
  <si>
    <t>Faculty/Staff4</t>
  </si>
  <si>
    <t>Faculty/Staff5</t>
  </si>
  <si>
    <t>Faculty/Staff6</t>
  </si>
  <si>
    <t>Faculty/Staff7</t>
  </si>
  <si>
    <t>Faculty/Staff8</t>
  </si>
  <si>
    <t>Faculty/Staff9</t>
  </si>
  <si>
    <t>Faculty/Staff10</t>
  </si>
  <si>
    <t>Length of Appointment</t>
  </si>
  <si>
    <t>GA Type</t>
  </si>
  <si>
    <t>Stipend Amount</t>
  </si>
  <si>
    <t>Tuition/Fees/Health Insurance amount</t>
  </si>
  <si>
    <t>Graduate Assistiantship 1</t>
  </si>
  <si>
    <t>Graduate Assistiantship 2</t>
  </si>
  <si>
    <t>Graduate Assistiantship 3</t>
  </si>
  <si>
    <t>Graduate Assistiantship 4</t>
  </si>
  <si>
    <t>Graduate Assistiantship 5</t>
  </si>
  <si>
    <t>Number of Employees Requested</t>
  </si>
  <si>
    <t>Hours per year</t>
  </si>
  <si>
    <t>Hourly Rate</t>
  </si>
  <si>
    <t>Total Wages requested (Pulled into main budget sheet)</t>
  </si>
  <si>
    <t>Hourly Employee Type 1</t>
  </si>
  <si>
    <t>Hourly Employee Type 2</t>
  </si>
  <si>
    <t>Hourly Employee Type 3</t>
  </si>
  <si>
    <t>Hourly Employee Type 4</t>
  </si>
  <si>
    <t>Hourly Employee Type 5</t>
  </si>
  <si>
    <t>Year 1</t>
  </si>
  <si>
    <t>Trip Number</t>
  </si>
  <si>
    <t>Trip Description</t>
  </si>
  <si>
    <t>Travel Type</t>
  </si>
  <si>
    <t>Trip Origin</t>
  </si>
  <si>
    <t>Trip Destination</t>
  </si>
  <si>
    <t>Length of Trip (in days)</t>
  </si>
  <si>
    <t>Mileage</t>
  </si>
  <si>
    <t>Rooms per night</t>
  </si>
  <si>
    <t>Lodging Rate</t>
  </si>
  <si>
    <t>Lodging Total</t>
  </si>
  <si>
    <t>Per Diem Rate</t>
  </si>
  <si>
    <t>Per diem total</t>
  </si>
  <si>
    <t>Airfare</t>
  </si>
  <si>
    <t>Ground Transportation</t>
  </si>
  <si>
    <t>Conference Registration</t>
  </si>
  <si>
    <t>Other</t>
  </si>
  <si>
    <t>Explanation of Other costs</t>
  </si>
  <si>
    <t>Total</t>
  </si>
  <si>
    <t>Year 1 Domestic Total</t>
  </si>
  <si>
    <t>Year 1 International Total</t>
  </si>
  <si>
    <t>Year 1 Total</t>
  </si>
  <si>
    <t>Year 2</t>
  </si>
  <si>
    <t>Year 2 Domestic Total</t>
  </si>
  <si>
    <t>Year 2 International Total</t>
  </si>
  <si>
    <t>Year 2 Total</t>
  </si>
  <si>
    <t>Year 3</t>
  </si>
  <si>
    <t>Year 3 Domestic Total</t>
  </si>
  <si>
    <t>Year 3 International Total</t>
  </si>
  <si>
    <t>Year 3 Total</t>
  </si>
  <si>
    <t>Year 4</t>
  </si>
  <si>
    <t>Year 4 Domestic Total</t>
  </si>
  <si>
    <t>Year 4 International Total</t>
  </si>
  <si>
    <t>Year 4 Total</t>
  </si>
  <si>
    <t>Year 5</t>
  </si>
  <si>
    <t>Year 5 Domestic Total</t>
  </si>
  <si>
    <t>Year 5 International Total</t>
  </si>
  <si>
    <t>Year 5 Total</t>
  </si>
  <si>
    <t xml:space="preserve">Principal Investigator(s):  </t>
  </si>
  <si>
    <t>Organization:</t>
  </si>
  <si>
    <t>University of Wyoming</t>
  </si>
  <si>
    <t xml:space="preserve">Project Period:  </t>
  </si>
  <si>
    <t>Project Title:</t>
  </si>
  <si>
    <t>Project Length (in periods):</t>
  </si>
  <si>
    <t>5 Periods</t>
  </si>
  <si>
    <t>Period 1</t>
  </si>
  <si>
    <t>Period 2</t>
  </si>
  <si>
    <t>Period 3</t>
  </si>
  <si>
    <t>Period 4</t>
  </si>
  <si>
    <t>Period 5</t>
  </si>
  <si>
    <t>TOTAL</t>
  </si>
  <si>
    <t>Name/Future Position</t>
  </si>
  <si>
    <t>Role</t>
  </si>
  <si>
    <t>Fringe Type</t>
  </si>
  <si>
    <t>Escalation Rate</t>
  </si>
  <si>
    <t>Graduate Students</t>
  </si>
  <si>
    <t>Number of  Graduate Research Assistants</t>
  </si>
  <si>
    <t>Hourly Employees</t>
  </si>
  <si>
    <t>Hours/Yr</t>
  </si>
  <si>
    <t>TOTAL, Salary/Wages</t>
  </si>
  <si>
    <t>Fringe</t>
  </si>
  <si>
    <t>Rate</t>
  </si>
  <si>
    <t>Fringe Benefits</t>
  </si>
  <si>
    <t xml:space="preserve">Full-Time Faculty </t>
  </si>
  <si>
    <t>Staff</t>
  </si>
  <si>
    <t>Students/Non Benefitted</t>
  </si>
  <si>
    <t>TOTAL, Fringe Benefits</t>
  </si>
  <si>
    <t>TOTAL, Salary &amp; Fringe</t>
  </si>
  <si>
    <t>Travel</t>
  </si>
  <si>
    <t>Domestic</t>
  </si>
  <si>
    <t>Foreign</t>
  </si>
  <si>
    <t>TOTAL, Travel Costs</t>
  </si>
  <si>
    <t>Other Direct Costs (included in MTDC - incurs indirect costs)</t>
  </si>
  <si>
    <t>Line item description (optional)</t>
  </si>
  <si>
    <t>Materials and Supplies</t>
  </si>
  <si>
    <t>Publication/Page Charges/Dissemination</t>
  </si>
  <si>
    <t>Professional/Consultant Services</t>
  </si>
  <si>
    <t>Computer Services</t>
  </si>
  <si>
    <t>Animal Costs</t>
  </si>
  <si>
    <t>Equipment Rental Costs</t>
  </si>
  <si>
    <t>Other (enter description)</t>
  </si>
  <si>
    <t>Other Direct Costs (not included in MTDC - no indirect costs)</t>
  </si>
  <si>
    <t xml:space="preserve">Permanent Equipment (unit cost over $5,000) </t>
  </si>
  <si>
    <t xml:space="preserve"> -- Tuition/fees/health insurance</t>
  </si>
  <si>
    <t xml:space="preserve"> -- Stipends</t>
  </si>
  <si>
    <t xml:space="preserve"> -- Travel</t>
  </si>
  <si>
    <t xml:space="preserve"> -- Subsistence</t>
  </si>
  <si>
    <t xml:space="preserve"> -- Other</t>
  </si>
  <si>
    <t>Graduate Student Tuition &amp; Fees</t>
  </si>
  <si>
    <t>Escalation Rate:</t>
  </si>
  <si>
    <t>Subawards</t>
  </si>
  <si>
    <t>Subaward 1(NAME)</t>
  </si>
  <si>
    <t>Subaward 2(NAME)</t>
  </si>
  <si>
    <t>Subaward 3(NAME)</t>
  </si>
  <si>
    <t>Subaward 4(NAME)</t>
  </si>
  <si>
    <t>Subaward 5(NAME)</t>
  </si>
  <si>
    <t>TOTAL, Subawards (First 25k of each in MTDC)</t>
  </si>
  <si>
    <t>Modified Total Direct Cost Basis (MTDC)*</t>
  </si>
  <si>
    <t>Total Direct Costs</t>
  </si>
  <si>
    <t xml:space="preserve">Indirect Costs  </t>
  </si>
  <si>
    <t>Percent:</t>
  </si>
  <si>
    <t>MTDC</t>
  </si>
  <si>
    <t>Other F&amp;A Rate (SELECT OTHER IN DROPDOWN):</t>
  </si>
  <si>
    <t>TOTAL PROJECT COSTS</t>
  </si>
  <si>
    <t>*Modified Total Direct Costs are direct costs minus such items as tuition, permanent equipment costing over $5000, participant support costs, subawards in excess of $25,000</t>
  </si>
  <si>
    <t>WILL BE HIDDEN ONCE LIVE</t>
  </si>
  <si>
    <t>UW Sponsored Project Budget Categories</t>
  </si>
  <si>
    <t>Project Period</t>
  </si>
  <si>
    <t>Indirect Cost Rate</t>
  </si>
  <si>
    <t>IDC Basis</t>
  </si>
  <si>
    <t>Category (alphabetical)</t>
  </si>
  <si>
    <t>Amount</t>
  </si>
  <si>
    <t>Consortiums/Subawards</t>
  </si>
  <si>
    <t>Domestic Travel</t>
  </si>
  <si>
    <t>Foreign Travel</t>
  </si>
  <si>
    <t>Equipment and Rental Fees</t>
  </si>
  <si>
    <t>Participant Costs</t>
  </si>
  <si>
    <t>Professional and Consulting Services</t>
  </si>
  <si>
    <t>Publication Costs</t>
  </si>
  <si>
    <t>Salaries, Wages, and Fringe Benefits</t>
  </si>
  <si>
    <t>Tuition</t>
  </si>
  <si>
    <t>F&amp;A</t>
  </si>
  <si>
    <t>Employment Type</t>
  </si>
  <si>
    <t>Appointment Type</t>
  </si>
  <si>
    <t>Base Type</t>
  </si>
  <si>
    <t>Periods</t>
  </si>
  <si>
    <t>F&amp;A Rates</t>
  </si>
  <si>
    <t>Mileage rate</t>
  </si>
  <si>
    <t>Appointment Type GA</t>
  </si>
  <si>
    <t>1 Period</t>
  </si>
  <si>
    <t>Academic Year</t>
  </si>
  <si>
    <t>TDC</t>
  </si>
  <si>
    <t>2 Periods</t>
  </si>
  <si>
    <t>International</t>
  </si>
  <si>
    <t>Master's Student</t>
  </si>
  <si>
    <t>Co-PI</t>
  </si>
  <si>
    <t>Calendar Year</t>
  </si>
  <si>
    <t>3 Periods</t>
  </si>
  <si>
    <t>PhD Student</t>
  </si>
  <si>
    <t>Student/Non-Benefitted</t>
  </si>
  <si>
    <t>4 Periods</t>
  </si>
  <si>
    <t>Post-Doc</t>
  </si>
  <si>
    <t>Other Faculty</t>
  </si>
  <si>
    <t>GRAND TOTAL</t>
  </si>
  <si>
    <t>TOTAL Other Direct Costs</t>
  </si>
  <si>
    <t>Description</t>
  </si>
  <si>
    <t>Item</t>
  </si>
  <si>
    <t>Other Direct Costs</t>
  </si>
  <si>
    <t>TOTAL Travel</t>
  </si>
  <si>
    <t>Foreign or Domestic</t>
  </si>
  <si>
    <t>TOTAL Other Personnel</t>
  </si>
  <si>
    <t>Salary, Fringe, and Tuition (if applicable)</t>
  </si>
  <si>
    <t>Total Person Months</t>
  </si>
  <si>
    <t>Number of employees/students</t>
  </si>
  <si>
    <t>Type</t>
  </si>
  <si>
    <t>TOTAL Senior/Key Personnel</t>
  </si>
  <si>
    <t>Salary and Fringe</t>
  </si>
  <si>
    <t>Person Months</t>
  </si>
  <si>
    <t>Name</t>
  </si>
  <si>
    <t>Attachment B</t>
  </si>
  <si>
    <t>Number of Travelers</t>
  </si>
  <si>
    <t>Mileage reimbursement</t>
  </si>
  <si>
    <t>Semester (Fall or Spring)</t>
  </si>
  <si>
    <t>Summer</t>
  </si>
  <si>
    <r>
      <t xml:space="preserve">TOTAL, Other Direct Costs </t>
    </r>
    <r>
      <rPr>
        <b/>
        <i/>
        <u/>
        <sz val="12"/>
        <color theme="0"/>
        <rFont val="Calibri"/>
        <family val="2"/>
        <scheme val="minor"/>
      </rPr>
      <t>(in MTDC(excluding subawards))</t>
    </r>
  </si>
  <si>
    <r>
      <t xml:space="preserve">TOTAL, Other Direct Costs </t>
    </r>
    <r>
      <rPr>
        <b/>
        <i/>
        <u/>
        <sz val="12"/>
        <color theme="0"/>
        <rFont val="Calibri"/>
        <family val="2"/>
        <scheme val="minor"/>
      </rPr>
      <t>(not in MTDC(excluding subawards))</t>
    </r>
  </si>
  <si>
    <t>Mandatory Fees</t>
  </si>
  <si>
    <t>Fall</t>
  </si>
  <si>
    <t>Spring</t>
  </si>
  <si>
    <t>Fall Semester</t>
  </si>
  <si>
    <t>Spring Semester</t>
  </si>
  <si>
    <t>Summer Semester</t>
  </si>
  <si>
    <t>UW Closure Dates</t>
  </si>
  <si>
    <t>Notice of Intent DUE</t>
  </si>
  <si>
    <t>Draft Documents DUE</t>
  </si>
  <si>
    <t>Final Documents DUE</t>
  </si>
  <si>
    <t>Enter your target submission/due date into the cell below and take note of the dates provided</t>
  </si>
  <si>
    <t>Your name</t>
  </si>
  <si>
    <t>Proposal Title</t>
  </si>
  <si>
    <t>Project Start Date</t>
  </si>
  <si>
    <t>Project End Date</t>
  </si>
  <si>
    <t>This tool can help you determine your dates that need to be met in order to meet the Pre-Award Services Proposal Submission guidelines, taking UW Administrative holidays into account</t>
  </si>
  <si>
    <t>University of Wyoming Sponsored Project Budget Template</t>
  </si>
  <si>
    <t>For notice of Intent - start your RoamWyo entry and include the PI, Deadline and Funding Opportunity info.  Tell us about any Subawards or Cost Share. We will follow up with you about the rest</t>
  </si>
  <si>
    <t>Contact your Pre-Award Coordinator if you have any questions or if you need help with your project:</t>
  </si>
  <si>
    <t>Who Will I Work With?</t>
  </si>
  <si>
    <t>SUBMISSION DUE DATE:</t>
  </si>
  <si>
    <t>Submissions are supported on UW Work Days, Mon-Fri 8 am through 5pm</t>
  </si>
  <si>
    <t>Tution and Fee Rates for Graduate Research Assistants</t>
  </si>
  <si>
    <t>Minumum Graduate Research Assistant Stipends</t>
  </si>
  <si>
    <t>Health Services Fee</t>
  </si>
  <si>
    <t>Escalation Percentages</t>
  </si>
  <si>
    <t>Name or Position</t>
  </si>
  <si>
    <t>Salary, Wages and Fringe Benefits for Key Personnel</t>
  </si>
  <si>
    <t>Salary Wages and  Benefits for Other Personnel</t>
  </si>
  <si>
    <t>Rows 10 through 21 are hidden by default</t>
  </si>
  <si>
    <t>Rows 25 through 32 are hidden by default</t>
  </si>
  <si>
    <t>Rows 37 through 63 are hidden by default</t>
  </si>
  <si>
    <t>Rows 67 through 90 are hidden by default</t>
  </si>
  <si>
    <t>For this fixed price agreement, the University of Wyoming  reserves the right to reallocate funding between line items without prior approval</t>
  </si>
  <si>
    <t>Attachment A is the scope of work document.  Attachment A should provide clear, easily identified deliverables or outcomes</t>
  </si>
  <si>
    <t>Print this page to PDF for inclusion in standard industry contract.</t>
  </si>
  <si>
    <t>This budget attachment encumbers fringe, indirect costs and tuition into the relevant line items.</t>
  </si>
  <si>
    <t>For final documents we need your revised budget and scope of work in 95% final form, and all subaward documents.  Upload your other documents to the submission portal (research.gov, NIH Assist, etc). We will print the entire application and attach it to your RoamWyo entry at the time of submission.</t>
  </si>
  <si>
    <t>For draft documents we need your budget and a draft scope of work or narrative.  We need enough detail in your budget to evaluate if the line items are allowable for the funding opportunity.</t>
  </si>
  <si>
    <t>The internal cost structure for sponsored projects (fringe, indirect, tuition costs, etc) should not be discussed or negotiated with industry partners without approval from an authorized representative of the UW Research and Economic Development Division</t>
  </si>
  <si>
    <t>Facility Rental Costs (requires a lease,conference space is a prof. service)</t>
  </si>
  <si>
    <t>Capital Expenditures and Construction</t>
  </si>
  <si>
    <t>Participant/Trainee Support Costs (not human subjects incentives)</t>
  </si>
  <si>
    <t>TEMPLATE BUDGET FOR INDUSTRY SPONSORED PROJECTS</t>
  </si>
  <si>
    <t>Total Ground Transportation for trip</t>
  </si>
  <si>
    <t>Total Airfare for all travelers for trip</t>
  </si>
  <si>
    <t xml:space="preserve">Total Conference Registration for all travelers for trip </t>
  </si>
  <si>
    <t>Release ver 3.1 07/21/2025 - For Campus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</si>
</sst>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F800]dddd\,\ mmmm\ dd\,\ yyyy"/>
  </numFmts>
  <fonts count="38">
    <font>
      <sz val="10"/>
      <name val="Arial"/>
    </font>
    <font>
      <sz val="10"/>
      <name val="Arial"/>
      <family val="2"/>
    </font>
    <font>
      <sz val="12"/>
      <name val="Arial"/>
      <family val="2"/>
    </font>
    <font>
      <i/>
      <sz val="10"/>
      <name val="Arial"/>
      <family val="2"/>
    </font>
    <font>
      <b/>
      <sz val="12"/>
      <name val="Calibri"/>
      <family val="2"/>
      <scheme val="minor"/>
    </font>
    <font>
      <sz val="12"/>
      <name val="Calibri"/>
      <family val="2"/>
      <scheme val="minor"/>
    </font>
    <font>
      <b/>
      <i/>
      <sz val="12"/>
      <name val="Calibri"/>
      <family val="2"/>
      <scheme val="minor"/>
    </font>
    <font>
      <i/>
      <sz val="12"/>
      <name val="Calibri"/>
      <family val="2"/>
      <scheme val="minor"/>
    </font>
    <font>
      <b/>
      <sz val="10"/>
      <name val="Arial"/>
      <family val="2"/>
    </font>
    <font>
      <sz val="8"/>
      <name val="Arial"/>
      <family val="2"/>
    </font>
    <font>
      <u/>
      <sz val="10"/>
      <color theme="10"/>
      <name val="Arial"/>
      <family val="2"/>
    </font>
    <font>
      <b/>
      <sz val="16"/>
      <name val="Calibri"/>
      <family val="2"/>
      <scheme val="minor"/>
    </font>
    <font>
      <u/>
      <sz val="12"/>
      <color theme="10"/>
      <name val="Calibri"/>
      <family val="2"/>
      <scheme val="minor"/>
    </font>
    <font>
      <b/>
      <sz val="10"/>
      <color rgb="FFFFFF00"/>
      <name val="Arial"/>
      <family val="2"/>
    </font>
    <font>
      <i/>
      <sz val="10"/>
      <color theme="5" tint="-0.499984740745262"/>
      <name val="Arial"/>
      <family val="2"/>
    </font>
    <font>
      <sz val="16"/>
      <name val="Arial"/>
      <family val="2"/>
    </font>
    <font>
      <b/>
      <i/>
      <sz val="12"/>
      <name val="Times New Roman"/>
      <family val="1"/>
    </font>
    <font>
      <sz val="12"/>
      <name val="Times New Roman"/>
      <family val="1"/>
    </font>
    <font>
      <b/>
      <sz val="12"/>
      <name val="Times New Roman"/>
      <family val="1"/>
    </font>
    <font>
      <b/>
      <u/>
      <sz val="12"/>
      <name val="Times New Roman"/>
      <family val="1"/>
    </font>
    <font>
      <u/>
      <sz val="12"/>
      <name val="Times New Roman"/>
      <family val="1"/>
    </font>
    <font>
      <sz val="10"/>
      <name val="Arial Unicode MS"/>
    </font>
    <font>
      <sz val="12"/>
      <color theme="0"/>
      <name val="Times New Roman"/>
      <family val="1"/>
    </font>
    <font>
      <sz val="10"/>
      <name val="Times New Roman"/>
      <family val="1"/>
    </font>
    <font>
      <b/>
      <sz val="10"/>
      <name val="Times New Roman"/>
      <family val="1"/>
    </font>
    <font>
      <b/>
      <sz val="18"/>
      <name val="Times New Roman"/>
      <family val="1"/>
    </font>
    <font>
      <sz val="12"/>
      <color theme="0"/>
      <name val="Calibri"/>
      <family val="2"/>
      <scheme val="minor"/>
    </font>
    <font>
      <b/>
      <sz val="12"/>
      <color theme="0"/>
      <name val="Calibri"/>
      <family val="2"/>
      <scheme val="minor"/>
    </font>
    <font>
      <b/>
      <i/>
      <sz val="12"/>
      <color theme="0"/>
      <name val="Calibri"/>
      <family val="2"/>
      <scheme val="minor"/>
    </font>
    <font>
      <b/>
      <i/>
      <u/>
      <sz val="12"/>
      <color theme="0"/>
      <name val="Calibri"/>
      <family val="2"/>
      <scheme val="minor"/>
    </font>
    <font>
      <sz val="10"/>
      <color theme="0"/>
      <name val="Arial"/>
      <family val="2"/>
    </font>
    <font>
      <b/>
      <sz val="10"/>
      <color theme="1"/>
      <name val="Arial"/>
      <family val="2"/>
    </font>
    <font>
      <sz val="10"/>
      <color rgb="FF996633"/>
      <name val="Arial"/>
      <family val="2"/>
    </font>
    <font>
      <b/>
      <i/>
      <sz val="14"/>
      <color rgb="FF996633"/>
      <name val="Arial"/>
      <family val="2"/>
    </font>
    <font>
      <sz val="10"/>
      <name val="Calibri"/>
      <family val="2"/>
      <scheme val="minor"/>
    </font>
    <font>
      <b/>
      <i/>
      <sz val="10"/>
      <name val="Arial"/>
      <family val="2"/>
    </font>
    <font>
      <b/>
      <i/>
      <u/>
      <sz val="10"/>
      <color theme="10"/>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499984740745262"/>
        <bgColor indexed="64"/>
      </patternFill>
    </fill>
    <fill>
      <patternFill patternType="solid">
        <fgColor rgb="FFFFB5C2"/>
        <bgColor indexed="64"/>
      </patternFill>
    </fill>
    <fill>
      <patternFill patternType="solid">
        <fgColor rgb="FF47A8BD"/>
        <bgColor indexed="64"/>
      </patternFill>
    </fill>
    <fill>
      <patternFill patternType="solid">
        <fgColor rgb="FFFFBA08"/>
        <bgColor indexed="64"/>
      </patternFill>
    </fill>
    <fill>
      <patternFill patternType="solid">
        <fgColor rgb="FF1E3888"/>
        <bgColor indexed="64"/>
      </patternFill>
    </fill>
    <fill>
      <patternFill patternType="solid">
        <fgColor theme="8"/>
        <bgColor indexed="64"/>
      </patternFill>
    </fill>
    <fill>
      <patternFill patternType="solid">
        <fgColor rgb="FFFFC000"/>
        <bgColor indexed="64"/>
      </patternFill>
    </fill>
  </fills>
  <borders count="42">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248">
    <xf numFmtId="0" fontId="0" fillId="0" borderId="0" xfId="0"/>
    <xf numFmtId="0" fontId="2" fillId="0" borderId="0" xfId="0" applyFont="1"/>
    <xf numFmtId="0" fontId="3" fillId="0" borderId="0" xfId="0" applyFont="1"/>
    <xf numFmtId="0" fontId="0" fillId="0" borderId="2" xfId="0" applyBorder="1"/>
    <xf numFmtId="44" fontId="0" fillId="0" borderId="2" xfId="1" applyFont="1" applyBorder="1"/>
    <xf numFmtId="9" fontId="0" fillId="0" borderId="0" xfId="0" applyNumberFormat="1"/>
    <xf numFmtId="0" fontId="1"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center"/>
    </xf>
    <xf numFmtId="0" fontId="6" fillId="0" borderId="0" xfId="0" applyFont="1"/>
    <xf numFmtId="164" fontId="5" fillId="0" borderId="0" xfId="0" applyNumberFormat="1" applyFont="1"/>
    <xf numFmtId="165" fontId="5" fillId="0" borderId="0" xfId="0" applyNumberFormat="1" applyFont="1"/>
    <xf numFmtId="44" fontId="5" fillId="0" borderId="0" xfId="1" applyFont="1"/>
    <xf numFmtId="9" fontId="5" fillId="0" borderId="0" xfId="0" applyNumberFormat="1" applyFont="1" applyAlignment="1">
      <alignment horizontal="center"/>
    </xf>
    <xf numFmtId="0" fontId="7" fillId="0" borderId="0" xfId="0" applyFont="1"/>
    <xf numFmtId="165" fontId="7" fillId="0" borderId="0" xfId="0" applyNumberFormat="1" applyFont="1"/>
    <xf numFmtId="0" fontId="5" fillId="0" borderId="0" xfId="0" applyFont="1" applyAlignment="1">
      <alignment wrapText="1"/>
    </xf>
    <xf numFmtId="165" fontId="6" fillId="0" borderId="0" xfId="0" applyNumberFormat="1" applyFont="1"/>
    <xf numFmtId="6" fontId="5" fillId="0" borderId="0" xfId="0" applyNumberFormat="1" applyFont="1"/>
    <xf numFmtId="0" fontId="5" fillId="2" borderId="0" xfId="0" applyFont="1" applyFill="1"/>
    <xf numFmtId="0" fontId="5" fillId="0" borderId="5" xfId="0" applyFont="1" applyBorder="1"/>
    <xf numFmtId="165" fontId="5" fillId="0" borderId="5" xfId="0" applyNumberFormat="1" applyFont="1" applyBorder="1"/>
    <xf numFmtId="44" fontId="5" fillId="0" borderId="5" xfId="1" applyFont="1" applyFill="1" applyBorder="1"/>
    <xf numFmtId="0" fontId="7" fillId="0" borderId="5" xfId="0" applyFont="1" applyBorder="1"/>
    <xf numFmtId="165" fontId="7" fillId="0" borderId="5" xfId="0" applyNumberFormat="1" applyFont="1" applyBorder="1"/>
    <xf numFmtId="0" fontId="0" fillId="0" borderId="0" xfId="0" applyAlignment="1">
      <alignment wrapText="1"/>
    </xf>
    <xf numFmtId="0" fontId="0" fillId="0" borderId="7" xfId="0" applyBorder="1"/>
    <xf numFmtId="0" fontId="0" fillId="0" borderId="11" xfId="0" applyBorder="1"/>
    <xf numFmtId="0" fontId="0" fillId="0" borderId="12" xfId="0" applyBorder="1"/>
    <xf numFmtId="44" fontId="0" fillId="0" borderId="13" xfId="1" applyFont="1" applyBorder="1"/>
    <xf numFmtId="44" fontId="0" fillId="0" borderId="12" xfId="1" applyFont="1" applyBorder="1"/>
    <xf numFmtId="44" fontId="0" fillId="0" borderId="4" xfId="1" applyFont="1" applyBorder="1"/>
    <xf numFmtId="0" fontId="8" fillId="0" borderId="0" xfId="0" applyFont="1"/>
    <xf numFmtId="165" fontId="5" fillId="4" borderId="5" xfId="0" applyNumberFormat="1" applyFont="1"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0" xfId="0" applyFill="1"/>
    <xf numFmtId="0" fontId="0" fillId="4" borderId="20" xfId="0" applyFill="1" applyBorder="1"/>
    <xf numFmtId="0" fontId="0" fillId="4" borderId="21" xfId="0" applyFill="1" applyBorder="1"/>
    <xf numFmtId="0" fontId="0" fillId="4" borderId="10" xfId="0" applyFill="1" applyBorder="1"/>
    <xf numFmtId="0" fontId="0" fillId="4" borderId="22" xfId="0" applyFill="1" applyBorder="1"/>
    <xf numFmtId="166" fontId="0" fillId="0" borderId="0" xfId="0" applyNumberFormat="1"/>
    <xf numFmtId="166" fontId="1" fillId="0" borderId="0" xfId="0" applyNumberFormat="1" applyFont="1"/>
    <xf numFmtId="166" fontId="0" fillId="0" borderId="0" xfId="0" applyNumberFormat="1" applyAlignment="1">
      <alignment horizontal="right"/>
    </xf>
    <xf numFmtId="0" fontId="4" fillId="0" borderId="24" xfId="0" applyFont="1" applyBorder="1"/>
    <xf numFmtId="0" fontId="5" fillId="0" borderId="0" xfId="0" applyFont="1" applyAlignment="1">
      <alignment horizontal="right"/>
    </xf>
    <xf numFmtId="0" fontId="12" fillId="0" borderId="5" xfId="3" applyFont="1" applyBorder="1"/>
    <xf numFmtId="0" fontId="12" fillId="0" borderId="0" xfId="3" applyFont="1"/>
    <xf numFmtId="165" fontId="5" fillId="0" borderId="4" xfId="0" applyNumberFormat="1" applyFont="1" applyBorder="1"/>
    <xf numFmtId="0" fontId="5" fillId="0" borderId="5" xfId="0" applyFont="1" applyBorder="1" applyAlignment="1">
      <alignment horizontal="right"/>
    </xf>
    <xf numFmtId="10" fontId="0" fillId="0" borderId="2" xfId="2" applyNumberFormat="1" applyFont="1" applyBorder="1"/>
    <xf numFmtId="0" fontId="5" fillId="0" borderId="5" xfId="0" applyFont="1" applyBorder="1" applyAlignment="1">
      <alignment horizontal="left" indent="1"/>
    </xf>
    <xf numFmtId="0" fontId="11" fillId="4" borderId="5" xfId="0" applyFont="1" applyFill="1" applyBorder="1"/>
    <xf numFmtId="0" fontId="5" fillId="4" borderId="0" xfId="0" applyFont="1" applyFill="1"/>
    <xf numFmtId="0" fontId="4" fillId="4" borderId="0" xfId="0" applyFont="1" applyFill="1"/>
    <xf numFmtId="10" fontId="0" fillId="4" borderId="29" xfId="2" applyNumberFormat="1" applyFont="1" applyFill="1" applyBorder="1" applyAlignment="1" applyProtection="1">
      <alignment horizontal="center"/>
      <protection locked="0"/>
    </xf>
    <xf numFmtId="0" fontId="0" fillId="4" borderId="28" xfId="0" applyFill="1" applyBorder="1" applyAlignment="1" applyProtection="1">
      <alignment horizontal="center"/>
      <protection locked="0"/>
    </xf>
    <xf numFmtId="0" fontId="8" fillId="4" borderId="10" xfId="0" applyFont="1" applyFill="1" applyBorder="1" applyAlignment="1">
      <alignment horizontal="center"/>
    </xf>
    <xf numFmtId="0" fontId="0" fillId="4" borderId="30" xfId="0" applyFill="1" applyBorder="1"/>
    <xf numFmtId="0" fontId="0" fillId="4" borderId="23" xfId="0" applyFill="1" applyBorder="1"/>
    <xf numFmtId="0" fontId="0" fillId="4" borderId="31" xfId="0" applyFill="1" applyBorder="1"/>
    <xf numFmtId="0" fontId="0" fillId="4" borderId="32" xfId="0" applyFill="1" applyBorder="1"/>
    <xf numFmtId="0" fontId="0" fillId="4" borderId="33" xfId="0" applyFill="1" applyBorder="1"/>
    <xf numFmtId="0" fontId="14" fillId="4" borderId="0" xfId="0" applyFont="1" applyFill="1" applyAlignment="1">
      <alignment horizontal="center"/>
    </xf>
    <xf numFmtId="0" fontId="1" fillId="4" borderId="0" xfId="0" applyFont="1" applyFill="1" applyAlignment="1">
      <alignment horizontal="right"/>
    </xf>
    <xf numFmtId="44" fontId="0" fillId="4" borderId="0" xfId="1" applyFont="1" applyFill="1" applyBorder="1"/>
    <xf numFmtId="0" fontId="0" fillId="4" borderId="34" xfId="0" applyFill="1" applyBorder="1"/>
    <xf numFmtId="0" fontId="0" fillId="4" borderId="35" xfId="0" applyFill="1" applyBorder="1"/>
    <xf numFmtId="0" fontId="0" fillId="4" borderId="36" xfId="0" applyFill="1" applyBorder="1"/>
    <xf numFmtId="0" fontId="0" fillId="4" borderId="37" xfId="0" applyFill="1" applyBorder="1"/>
    <xf numFmtId="44" fontId="0" fillId="4" borderId="37" xfId="1" applyFont="1" applyFill="1" applyBorder="1"/>
    <xf numFmtId="0" fontId="0" fillId="4" borderId="38" xfId="0" applyFill="1" applyBorder="1"/>
    <xf numFmtId="44" fontId="0" fillId="4" borderId="38" xfId="1" applyFont="1" applyFill="1" applyBorder="1"/>
    <xf numFmtId="0" fontId="1" fillId="4" borderId="38" xfId="0" applyFont="1" applyFill="1" applyBorder="1"/>
    <xf numFmtId="0" fontId="8" fillId="4" borderId="24" xfId="0" applyFont="1" applyFill="1" applyBorder="1"/>
    <xf numFmtId="44" fontId="8" fillId="4" borderId="25" xfId="1" applyFont="1" applyFill="1" applyBorder="1"/>
    <xf numFmtId="0" fontId="0" fillId="4" borderId="26" xfId="0" applyFill="1" applyBorder="1"/>
    <xf numFmtId="0" fontId="11" fillId="0" borderId="1" xfId="0" applyFont="1" applyBorder="1"/>
    <xf numFmtId="165" fontId="11" fillId="0" borderId="1" xfId="0" applyNumberFormat="1" applyFont="1" applyBorder="1"/>
    <xf numFmtId="0" fontId="0" fillId="0" borderId="8" xfId="0" applyBorder="1" applyAlignment="1">
      <alignment horizontal="center" wrapText="1"/>
    </xf>
    <xf numFmtId="0" fontId="0" fillId="0" borderId="9" xfId="0" applyBorder="1" applyAlignment="1">
      <alignment horizontal="center" wrapText="1"/>
    </xf>
    <xf numFmtId="0" fontId="1" fillId="0" borderId="9" xfId="0" applyFont="1" applyBorder="1" applyAlignment="1">
      <alignment horizontal="center" wrapText="1"/>
    </xf>
    <xf numFmtId="0" fontId="0" fillId="0" borderId="10" xfId="0" applyBorder="1" applyAlignment="1">
      <alignment horizontal="center" wrapText="1"/>
    </xf>
    <xf numFmtId="0" fontId="5" fillId="4" borderId="26" xfId="0" applyFont="1" applyFill="1" applyBorder="1"/>
    <xf numFmtId="0" fontId="1" fillId="4" borderId="0" xfId="0" applyFont="1" applyFill="1"/>
    <xf numFmtId="0" fontId="17" fillId="0" borderId="0" xfId="0" applyFont="1"/>
    <xf numFmtId="0" fontId="18" fillId="0" borderId="0" xfId="0" applyFont="1"/>
    <xf numFmtId="167" fontId="17" fillId="0" borderId="0" xfId="0" applyNumberFormat="1" applyFont="1"/>
    <xf numFmtId="167" fontId="0" fillId="0" borderId="2" xfId="1" applyNumberFormat="1" applyFont="1" applyBorder="1"/>
    <xf numFmtId="167" fontId="17" fillId="0" borderId="2" xfId="1" applyNumberFormat="1" applyFont="1" applyBorder="1"/>
    <xf numFmtId="0" fontId="17" fillId="0" borderId="2" xfId="0" applyFont="1" applyBorder="1"/>
    <xf numFmtId="0" fontId="21" fillId="0" borderId="0" xfId="0" applyFont="1" applyAlignment="1">
      <alignment vertical="center"/>
    </xf>
    <xf numFmtId="167" fontId="0" fillId="0" borderId="2" xfId="0" applyNumberFormat="1" applyBorder="1"/>
    <xf numFmtId="0" fontId="1" fillId="0" borderId="2" xfId="0" applyFont="1" applyBorder="1"/>
    <xf numFmtId="44" fontId="0" fillId="0" borderId="2" xfId="0" applyNumberFormat="1" applyBorder="1"/>
    <xf numFmtId="44" fontId="17" fillId="0" borderId="0" xfId="1" applyFont="1"/>
    <xf numFmtId="167" fontId="0" fillId="0" borderId="2" xfId="1" applyNumberFormat="1" applyFont="1" applyFill="1" applyBorder="1"/>
    <xf numFmtId="2" fontId="0" fillId="0" borderId="2" xfId="0" applyNumberFormat="1" applyBorder="1"/>
    <xf numFmtId="167" fontId="17" fillId="0" borderId="2" xfId="1" applyNumberFormat="1" applyFont="1" applyFill="1" applyBorder="1"/>
    <xf numFmtId="2" fontId="17" fillId="0" borderId="2" xfId="0" applyNumberFormat="1" applyFont="1" applyBorder="1"/>
    <xf numFmtId="2" fontId="1" fillId="0" borderId="2" xfId="0" applyNumberFormat="1" applyFont="1" applyBorder="1"/>
    <xf numFmtId="44" fontId="17" fillId="0" borderId="0" xfId="0" applyNumberFormat="1" applyFont="1"/>
    <xf numFmtId="0" fontId="23" fillId="0" borderId="0" xfId="0" applyFont="1"/>
    <xf numFmtId="0" fontId="24" fillId="0" borderId="0" xfId="0" applyFont="1"/>
    <xf numFmtId="0" fontId="1" fillId="6" borderId="3" xfId="0" applyFont="1" applyFill="1" applyBorder="1"/>
    <xf numFmtId="0" fontId="1" fillId="6" borderId="5" xfId="0" applyFont="1" applyFill="1" applyBorder="1"/>
    <xf numFmtId="0" fontId="1" fillId="6" borderId="4" xfId="0" applyFont="1" applyFill="1" applyBorder="1"/>
    <xf numFmtId="0" fontId="1" fillId="7" borderId="3" xfId="0" applyFont="1" applyFill="1" applyBorder="1"/>
    <xf numFmtId="0" fontId="1" fillId="7" borderId="5" xfId="0" applyFont="1" applyFill="1" applyBorder="1"/>
    <xf numFmtId="0" fontId="1" fillId="7" borderId="4" xfId="0" applyFont="1" applyFill="1" applyBorder="1"/>
    <xf numFmtId="0" fontId="1" fillId="8" borderId="3" xfId="0" applyFont="1" applyFill="1" applyBorder="1"/>
    <xf numFmtId="0" fontId="1" fillId="8" borderId="5" xfId="0" applyFont="1" applyFill="1" applyBorder="1"/>
    <xf numFmtId="0" fontId="1" fillId="8" borderId="4" xfId="0" applyFont="1" applyFill="1" applyBorder="1"/>
    <xf numFmtId="0" fontId="0" fillId="6" borderId="2" xfId="0" applyFill="1" applyBorder="1" applyProtection="1">
      <protection locked="0"/>
    </xf>
    <xf numFmtId="44" fontId="0" fillId="4" borderId="2" xfId="1" applyFont="1" applyFill="1" applyBorder="1" applyProtection="1"/>
    <xf numFmtId="44" fontId="0" fillId="8" borderId="2" xfId="1" applyFont="1" applyFill="1" applyBorder="1" applyProtection="1"/>
    <xf numFmtId="44" fontId="0" fillId="8" borderId="2" xfId="1" applyFont="1" applyFill="1" applyBorder="1"/>
    <xf numFmtId="0" fontId="0" fillId="7" borderId="2" xfId="0" applyFill="1" applyBorder="1" applyProtection="1">
      <protection locked="0"/>
    </xf>
    <xf numFmtId="44" fontId="0" fillId="7" borderId="2" xfId="1" applyFont="1" applyFill="1" applyBorder="1" applyProtection="1">
      <protection locked="0"/>
    </xf>
    <xf numFmtId="44" fontId="1" fillId="7" borderId="2" xfId="1" applyFont="1" applyFill="1" applyBorder="1" applyProtection="1">
      <protection locked="0"/>
    </xf>
    <xf numFmtId="9" fontId="4" fillId="6" borderId="25" xfId="2" applyFont="1" applyFill="1" applyBorder="1" applyProtection="1">
      <protection locked="0"/>
    </xf>
    <xf numFmtId="10" fontId="4" fillId="6" borderId="24" xfId="2" applyNumberFormat="1" applyFont="1" applyFill="1" applyBorder="1" applyProtection="1">
      <protection locked="0"/>
    </xf>
    <xf numFmtId="0" fontId="4" fillId="6" borderId="25" xfId="0" applyFont="1" applyFill="1" applyBorder="1" applyProtection="1">
      <protection locked="0"/>
    </xf>
    <xf numFmtId="0" fontId="4" fillId="0" borderId="0" xfId="0" applyFont="1"/>
    <xf numFmtId="0" fontId="4" fillId="0" borderId="0" xfId="0" applyFont="1" applyAlignment="1">
      <alignment horizontal="right"/>
    </xf>
    <xf numFmtId="10" fontId="4" fillId="0" borderId="0" xfId="0" applyNumberFormat="1" applyFont="1"/>
    <xf numFmtId="165" fontId="4" fillId="0" borderId="0" xfId="0" applyNumberFormat="1" applyFont="1"/>
    <xf numFmtId="9" fontId="5" fillId="6" borderId="5" xfId="0" applyNumberFormat="1" applyFont="1" applyFill="1" applyBorder="1" applyAlignment="1" applyProtection="1">
      <alignment horizontal="center"/>
      <protection locked="0"/>
    </xf>
    <xf numFmtId="9" fontId="5" fillId="6" borderId="5" xfId="2" applyFont="1" applyFill="1" applyBorder="1" applyAlignment="1" applyProtection="1">
      <alignment horizontal="center"/>
      <protection locked="0"/>
    </xf>
    <xf numFmtId="0" fontId="1" fillId="6" borderId="13" xfId="0" applyFont="1" applyFill="1" applyBorder="1" applyProtection="1">
      <protection locked="0"/>
    </xf>
    <xf numFmtId="0" fontId="1" fillId="6" borderId="4" xfId="0" applyFont="1" applyFill="1" applyBorder="1" applyProtection="1">
      <protection locked="0"/>
    </xf>
    <xf numFmtId="0" fontId="0" fillId="7" borderId="13" xfId="0" applyFill="1" applyBorder="1" applyProtection="1">
      <protection locked="0"/>
    </xf>
    <xf numFmtId="0" fontId="0" fillId="7" borderId="4" xfId="0" applyFill="1" applyBorder="1" applyProtection="1">
      <protection locked="0"/>
    </xf>
    <xf numFmtId="0" fontId="0" fillId="7" borderId="14" xfId="0" applyFill="1" applyBorder="1" applyProtection="1">
      <protection locked="0"/>
    </xf>
    <xf numFmtId="0" fontId="0" fillId="7" borderId="5" xfId="0" applyFill="1" applyBorder="1" applyProtection="1">
      <protection locked="0"/>
    </xf>
    <xf numFmtId="44" fontId="0" fillId="7" borderId="12" xfId="1" applyFont="1" applyFill="1" applyBorder="1" applyProtection="1">
      <protection locked="0"/>
    </xf>
    <xf numFmtId="44" fontId="0" fillId="7" borderId="13" xfId="1" applyFont="1" applyFill="1" applyBorder="1" applyProtection="1">
      <protection locked="0"/>
    </xf>
    <xf numFmtId="0" fontId="0" fillId="7" borderId="12" xfId="0" applyFill="1" applyBorder="1" applyProtection="1">
      <protection locked="0"/>
    </xf>
    <xf numFmtId="44" fontId="0" fillId="7" borderId="4" xfId="1" applyFont="1" applyFill="1" applyBorder="1" applyProtection="1">
      <protection locked="0"/>
    </xf>
    <xf numFmtId="0" fontId="5" fillId="7" borderId="5" xfId="0" applyFont="1" applyFill="1" applyBorder="1" applyProtection="1">
      <protection locked="0"/>
    </xf>
    <xf numFmtId="165" fontId="5" fillId="7" borderId="5" xfId="0" applyNumberFormat="1" applyFont="1" applyFill="1" applyBorder="1" applyProtection="1">
      <protection locked="0"/>
    </xf>
    <xf numFmtId="10" fontId="5" fillId="7" borderId="15" xfId="2" applyNumberFormat="1" applyFont="1" applyFill="1" applyBorder="1" applyProtection="1">
      <protection locked="0"/>
    </xf>
    <xf numFmtId="0" fontId="11" fillId="7" borderId="2" xfId="0" applyFont="1" applyFill="1" applyBorder="1" applyProtection="1">
      <protection locked="0"/>
    </xf>
    <xf numFmtId="0" fontId="26" fillId="9" borderId="6" xfId="0" applyFont="1" applyFill="1" applyBorder="1" applyAlignment="1">
      <alignment horizontal="center"/>
    </xf>
    <xf numFmtId="0" fontId="26" fillId="9" borderId="6" xfId="0" applyFont="1" applyFill="1" applyBorder="1"/>
    <xf numFmtId="0" fontId="26" fillId="9" borderId="39" xfId="0" applyFont="1" applyFill="1" applyBorder="1" applyAlignment="1">
      <alignment horizontal="center"/>
    </xf>
    <xf numFmtId="0" fontId="27" fillId="9" borderId="39" xfId="0" applyFont="1" applyFill="1" applyBorder="1" applyAlignment="1">
      <alignment horizontal="center"/>
    </xf>
    <xf numFmtId="0" fontId="28" fillId="9" borderId="0" xfId="0" applyFont="1" applyFill="1"/>
    <xf numFmtId="165" fontId="28" fillId="9" borderId="0" xfId="0" applyNumberFormat="1" applyFont="1" applyFill="1"/>
    <xf numFmtId="0" fontId="27" fillId="9" borderId="0" xfId="0" applyFont="1" applyFill="1"/>
    <xf numFmtId="165" fontId="27" fillId="9" borderId="0" xfId="0" applyNumberFormat="1" applyFont="1" applyFill="1"/>
    <xf numFmtId="0" fontId="30" fillId="0" borderId="0" xfId="0" applyFont="1"/>
    <xf numFmtId="14" fontId="0" fillId="0" borderId="0" xfId="0" applyNumberFormat="1"/>
    <xf numFmtId="0" fontId="8" fillId="0" borderId="2" xfId="0" applyFont="1" applyBorder="1"/>
    <xf numFmtId="166" fontId="5" fillId="0" borderId="5" xfId="0" applyNumberFormat="1" applyFont="1" applyBorder="1" applyAlignment="1">
      <alignment horizontal="center"/>
    </xf>
    <xf numFmtId="0" fontId="0" fillId="0" borderId="2" xfId="0" applyBorder="1" applyAlignment="1">
      <alignment horizontal="right"/>
    </xf>
    <xf numFmtId="0" fontId="31" fillId="10" borderId="2" xfId="0" applyFont="1" applyFill="1" applyBorder="1" applyProtection="1">
      <protection locked="0"/>
    </xf>
    <xf numFmtId="0" fontId="1" fillId="0" borderId="2" xfId="0" applyFont="1" applyBorder="1" applyAlignment="1">
      <alignment horizontal="right"/>
    </xf>
    <xf numFmtId="0" fontId="0" fillId="0" borderId="26" xfId="0" applyBorder="1"/>
    <xf numFmtId="0" fontId="32" fillId="11" borderId="26" xfId="0" applyFont="1" applyFill="1" applyBorder="1"/>
    <xf numFmtId="0" fontId="33" fillId="11" borderId="26" xfId="0" applyFont="1" applyFill="1" applyBorder="1"/>
    <xf numFmtId="0" fontId="34" fillId="4" borderId="2" xfId="0" applyFont="1" applyFill="1" applyBorder="1" applyAlignment="1">
      <alignment horizontal="right"/>
    </xf>
    <xf numFmtId="0" fontId="8" fillId="0" borderId="2" xfId="0" applyFont="1" applyBorder="1" applyAlignment="1">
      <alignment horizontal="center" vertical="center"/>
    </xf>
    <xf numFmtId="168" fontId="0" fillId="0" borderId="2" xfId="0" applyNumberFormat="1" applyBorder="1" applyAlignment="1">
      <alignment horizontal="center" vertical="center"/>
    </xf>
    <xf numFmtId="0" fontId="0" fillId="0" borderId="0" xfId="0" applyAlignment="1">
      <alignment horizontal="center" vertical="center"/>
    </xf>
    <xf numFmtId="14" fontId="31" fillId="10" borderId="2" xfId="0" applyNumberFormat="1" applyFont="1" applyFill="1" applyBorder="1" applyAlignment="1" applyProtection="1">
      <alignment horizontal="center"/>
      <protection locked="0"/>
    </xf>
    <xf numFmtId="0" fontId="34" fillId="6" borderId="2" xfId="0" applyFont="1" applyFill="1" applyBorder="1" applyAlignment="1" applyProtection="1">
      <alignment horizontal="center"/>
      <protection locked="0"/>
    </xf>
    <xf numFmtId="0" fontId="10" fillId="0" borderId="0" xfId="3" applyAlignment="1">
      <alignment horizontal="center"/>
    </xf>
    <xf numFmtId="168" fontId="8" fillId="7" borderId="2" xfId="0" applyNumberFormat="1" applyFont="1" applyFill="1" applyBorder="1" applyProtection="1">
      <protection locked="0"/>
    </xf>
    <xf numFmtId="0" fontId="35" fillId="0" borderId="0" xfId="0" applyFont="1"/>
    <xf numFmtId="0" fontId="0" fillId="0" borderId="2" xfId="0" applyBorder="1" applyAlignment="1">
      <alignment horizontal="center" vertical="center" wrapText="1"/>
    </xf>
    <xf numFmtId="0" fontId="0" fillId="8" borderId="2" xfId="0" applyFill="1" applyBorder="1" applyAlignment="1">
      <alignment horizontal="center" vertical="center" wrapText="1"/>
    </xf>
    <xf numFmtId="0" fontId="0" fillId="0" borderId="0" xfId="0" applyAlignment="1">
      <alignment horizontal="center" vertical="center" wrapText="1"/>
    </xf>
    <xf numFmtId="44" fontId="0" fillId="0" borderId="2" xfId="1" applyFont="1" applyBorder="1" applyAlignment="1">
      <alignment horizontal="center" vertical="center" wrapText="1"/>
    </xf>
    <xf numFmtId="44" fontId="0" fillId="8" borderId="2" xfId="1" applyFont="1" applyFill="1" applyBorder="1" applyAlignment="1">
      <alignment horizontal="center" vertical="center" wrapText="1"/>
    </xf>
    <xf numFmtId="44" fontId="1" fillId="8" borderId="2" xfId="1" applyFont="1" applyFill="1" applyBorder="1" applyAlignment="1">
      <alignment horizontal="center" vertical="center" wrapText="1"/>
    </xf>
    <xf numFmtId="44" fontId="0" fillId="0" borderId="2" xfId="1" applyFont="1" applyFill="1" applyBorder="1" applyAlignment="1">
      <alignment horizontal="right"/>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5" fillId="0" borderId="2" xfId="0" applyFont="1" applyBorder="1" applyAlignment="1">
      <alignment horizontal="center" vertical="center"/>
    </xf>
    <xf numFmtId="0" fontId="0" fillId="0" borderId="2" xfId="0" applyBorder="1" applyAlignment="1">
      <alignment horizontal="center" vertical="center"/>
    </xf>
    <xf numFmtId="0" fontId="35" fillId="0" borderId="2" xfId="0" applyFont="1" applyBorder="1" applyAlignment="1">
      <alignment horizontal="center" vertical="center" wrapText="1"/>
    </xf>
    <xf numFmtId="0" fontId="36" fillId="0" borderId="0" xfId="3" applyFont="1"/>
    <xf numFmtId="0" fontId="36" fillId="0" borderId="3" xfId="3" applyFont="1" applyBorder="1"/>
    <xf numFmtId="0" fontId="17" fillId="0" borderId="7" xfId="0" applyFont="1" applyBorder="1"/>
    <xf numFmtId="0" fontId="18" fillId="0" borderId="26" xfId="0" applyFont="1" applyBorder="1"/>
    <xf numFmtId="0" fontId="17" fillId="0" borderId="26" xfId="0" applyFont="1" applyBorder="1"/>
    <xf numFmtId="167" fontId="22" fillId="0" borderId="26" xfId="0" applyNumberFormat="1" applyFont="1" applyBorder="1"/>
    <xf numFmtId="0" fontId="17" fillId="0" borderId="40" xfId="0" applyFont="1" applyBorder="1"/>
    <xf numFmtId="0" fontId="0" fillId="0" borderId="40" xfId="0" applyBorder="1"/>
    <xf numFmtId="167" fontId="0" fillId="0" borderId="40" xfId="0" applyNumberFormat="1" applyBorder="1"/>
    <xf numFmtId="0" fontId="18" fillId="0" borderId="24" xfId="0" applyFont="1" applyBorder="1"/>
    <xf numFmtId="0" fontId="17" fillId="0" borderId="41" xfId="0" applyFont="1" applyBorder="1"/>
    <xf numFmtId="44" fontId="17" fillId="3" borderId="25" xfId="1" applyFont="1" applyFill="1" applyBorder="1"/>
    <xf numFmtId="2" fontId="0" fillId="0" borderId="40" xfId="0" applyNumberFormat="1" applyBorder="1"/>
    <xf numFmtId="167" fontId="17" fillId="0" borderId="40" xfId="1" applyNumberFormat="1" applyFont="1" applyFill="1" applyBorder="1"/>
    <xf numFmtId="167" fontId="17" fillId="3" borderId="25" xfId="1" applyNumberFormat="1" applyFont="1" applyFill="1" applyBorder="1"/>
    <xf numFmtId="167" fontId="17" fillId="3" borderId="25" xfId="0" applyNumberFormat="1" applyFont="1" applyFill="1" applyBorder="1"/>
    <xf numFmtId="44" fontId="22" fillId="0" borderId="26" xfId="1" applyFont="1" applyBorder="1"/>
    <xf numFmtId="167" fontId="0" fillId="0" borderId="40" xfId="1" applyNumberFormat="1" applyFont="1" applyBorder="1"/>
    <xf numFmtId="0" fontId="19" fillId="0" borderId="24" xfId="0" applyFont="1" applyBorder="1"/>
    <xf numFmtId="0" fontId="20" fillId="0" borderId="41" xfId="0" applyFont="1" applyBorder="1"/>
    <xf numFmtId="167" fontId="19" fillId="0" borderId="25" xfId="0" applyNumberFormat="1" applyFont="1" applyBorder="1"/>
    <xf numFmtId="0" fontId="6" fillId="0" borderId="0" xfId="0" applyFont="1" applyAlignment="1">
      <alignment wrapText="1"/>
    </xf>
    <xf numFmtId="0" fontId="10" fillId="0" borderId="0" xfId="3"/>
    <xf numFmtId="0" fontId="11" fillId="6" borderId="2" xfId="0" applyFont="1" applyFill="1" applyBorder="1" applyProtection="1">
      <protection locked="0"/>
    </xf>
    <xf numFmtId="0" fontId="37" fillId="0" borderId="0" xfId="0" applyFont="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0" fillId="4" borderId="0" xfId="3" applyFill="1" applyBorder="1" applyAlignment="1">
      <alignment horizontal="center"/>
    </xf>
    <xf numFmtId="0" fontId="0" fillId="0" borderId="0" xfId="0" applyAlignment="1">
      <alignment horizontal="center"/>
    </xf>
    <xf numFmtId="0" fontId="9" fillId="4" borderId="0" xfId="3" applyFont="1"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wrapText="1"/>
    </xf>
    <xf numFmtId="0" fontId="1" fillId="0" borderId="2" xfId="0" applyFont="1" applyBorder="1" applyAlignment="1">
      <alignment wrapText="1"/>
    </xf>
    <xf numFmtId="0" fontId="0" fillId="0" borderId="2" xfId="0" applyBorder="1" applyAlignment="1">
      <alignment wrapText="1"/>
    </xf>
    <xf numFmtId="0" fontId="1" fillId="0" borderId="0" xfId="0" applyFont="1" applyAlignment="1">
      <alignment wrapText="1" shrinkToFit="1"/>
    </xf>
    <xf numFmtId="0" fontId="0" fillId="0" borderId="0" xfId="0" applyAlignment="1">
      <alignment wrapText="1" shrinkToFit="1"/>
    </xf>
    <xf numFmtId="0" fontId="1" fillId="0" borderId="0" xfId="0" applyFont="1" applyAlignment="1">
      <alignment wrapText="1"/>
    </xf>
    <xf numFmtId="0" fontId="0" fillId="0" borderId="0" xfId="0" applyAlignment="1">
      <alignment wrapText="1"/>
    </xf>
    <xf numFmtId="0" fontId="10" fillId="0" borderId="2" xfId="3" applyBorder="1" applyAlignment="1">
      <alignment horizontal="left" vertical="center"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5" fillId="7" borderId="5" xfId="0" applyFont="1" applyFill="1" applyBorder="1" applyProtection="1">
      <protection locked="0"/>
    </xf>
    <xf numFmtId="0" fontId="0" fillId="7" borderId="5" xfId="0" applyFill="1" applyBorder="1" applyProtection="1">
      <protection locked="0"/>
    </xf>
    <xf numFmtId="0" fontId="5" fillId="4" borderId="5" xfId="0" applyFont="1" applyFill="1" applyBorder="1" applyProtection="1">
      <protection locked="0"/>
    </xf>
    <xf numFmtId="0" fontId="0" fillId="4" borderId="5" xfId="0" applyFill="1" applyBorder="1" applyProtection="1">
      <protection locked="0"/>
    </xf>
    <xf numFmtId="0" fontId="0" fillId="4" borderId="3" xfId="0" applyFill="1" applyBorder="1" applyAlignment="1">
      <alignment horizontal="center"/>
    </xf>
    <xf numFmtId="0" fontId="0" fillId="4" borderId="4" xfId="0" applyFill="1" applyBorder="1" applyAlignment="1">
      <alignment horizontal="center"/>
    </xf>
    <xf numFmtId="0" fontId="13" fillId="5" borderId="27" xfId="0" applyFont="1" applyFill="1" applyBorder="1" applyAlignment="1">
      <alignment horizontal="center" vertical="center" wrapText="1"/>
    </xf>
    <xf numFmtId="0" fontId="1" fillId="4" borderId="35" xfId="0" applyFont="1" applyFill="1" applyBorder="1" applyAlignment="1">
      <alignment horizontal="center" vertical="center"/>
    </xf>
    <xf numFmtId="0" fontId="0" fillId="0" borderId="35" xfId="0" applyBorder="1" applyAlignment="1">
      <alignment horizontal="center" vertical="center"/>
    </xf>
    <xf numFmtId="0" fontId="14" fillId="4" borderId="0" xfId="0" applyFont="1" applyFill="1" applyAlignment="1" applyProtection="1">
      <alignment horizontal="center" vertical="center" wrapText="1"/>
      <protection locked="0"/>
    </xf>
    <xf numFmtId="0" fontId="0" fillId="4" borderId="0" xfId="0" applyFill="1" applyAlignment="1" applyProtection="1">
      <alignment vertical="center" wrapText="1"/>
      <protection locked="0"/>
    </xf>
    <xf numFmtId="0" fontId="14" fillId="4" borderId="0" xfId="0" applyFont="1" applyFill="1" applyAlignment="1" applyProtection="1">
      <alignment horizontal="center" wrapText="1"/>
      <protection locked="0"/>
    </xf>
    <xf numFmtId="0" fontId="0" fillId="4" borderId="0" xfId="0" applyFill="1" applyAlignment="1" applyProtection="1">
      <alignment wrapText="1"/>
      <protection locked="0"/>
    </xf>
    <xf numFmtId="0" fontId="16" fillId="0" borderId="0" xfId="0" applyFont="1" applyAlignment="1">
      <alignment horizontal="center"/>
    </xf>
    <xf numFmtId="0" fontId="23" fillId="0" borderId="0" xfId="0" applyFont="1" applyAlignment="1">
      <alignment horizontal="center"/>
    </xf>
    <xf numFmtId="0" fontId="17" fillId="0" borderId="2" xfId="0" applyFont="1" applyBorder="1"/>
    <xf numFmtId="0" fontId="0" fillId="0" borderId="2" xfId="0" applyBorder="1"/>
    <xf numFmtId="0" fontId="25" fillId="0" borderId="0" xfId="0" applyFont="1" applyAlignment="1">
      <alignment horizontal="center"/>
    </xf>
    <xf numFmtId="0" fontId="17" fillId="0" borderId="0" xfId="0" applyFont="1" applyAlignment="1">
      <alignment horizontal="center"/>
    </xf>
  </cellXfs>
  <cellStyles count="4">
    <cellStyle name="Currency" xfId="1" builtinId="4"/>
    <cellStyle name="Hyperlink" xfId="3" builtinId="8"/>
    <cellStyle name="Normal" xfId="0" builtinId="0"/>
    <cellStyle name="Percent" xfId="2" builtinId="5"/>
  </cellStyles>
  <dxfs count="2">
    <dxf>
      <numFmt numFmtId="19" formatCode="m/d/yyyy"/>
    </dxf>
    <dxf>
      <numFmt numFmtId="166" formatCode="0.0%"/>
    </dxf>
  </dxfs>
  <tableStyles count="0" defaultTableStyle="TableStyleMedium9" defaultPivotStyle="PivotStyleLight16"/>
  <colors>
    <mruColors>
      <color rgb="FF47A8BD"/>
      <color rgb="FF273C2C"/>
      <color rgb="FF996633"/>
      <color rgb="FF1E3888"/>
      <color rgb="FFFFBA08"/>
      <color rgb="FFFFB5C2"/>
      <color rgb="FF86BBBD"/>
      <color rgb="FFEF9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uwyo.edu/research/support-and-resources/proposal-development/" TargetMode="External"/><Relationship Id="rId1" Type="http://schemas.openxmlformats.org/officeDocument/2006/relationships/hyperlink" Target="https://www.uwyo.edu/research/support-and-resources/proposal-development/proposal-tool-kit/index.html" TargetMode="External"/><Relationship Id="rId5" Type="http://schemas.openxmlformats.org/officeDocument/2006/relationships/hyperlink" Target="https://uwyo.app.cayuse.com/sp/proposals" TargetMode="External"/><Relationship Id="rId4" Type="http://schemas.openxmlformats.org/officeDocument/2006/relationships/hyperlink" Target="https://fdpclearinghouse.org/organizations/341"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uwyo.edu/uwgrad/_files/gatandfcalculation20252026.pdf"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new.nsf.gov/funding/proposal-budget"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382905</xdr:colOff>
      <xdr:row>9</xdr:row>
      <xdr:rowOff>41910</xdr:rowOff>
    </xdr:from>
    <xdr:ext cx="8976432" cy="1470146"/>
    <xdr:sp macro="" textlink="">
      <xdr:nvSpPr>
        <xdr:cNvPr id="2" name="TextBox 1">
          <a:extLst>
            <a:ext uri="{FF2B5EF4-FFF2-40B4-BE49-F238E27FC236}">
              <a16:creationId xmlns:a16="http://schemas.microsoft.com/office/drawing/2014/main" id="{C66EAA9A-A0AA-4D57-B481-3C7950400A03}"/>
            </a:ext>
          </a:extLst>
        </xdr:cNvPr>
        <xdr:cNvSpPr txBox="1"/>
      </xdr:nvSpPr>
      <xdr:spPr>
        <a:xfrm>
          <a:off x="382905" y="1642110"/>
          <a:ext cx="8976432" cy="14701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en-US" sz="1100"/>
            <a:t>Instructions for</a:t>
          </a:r>
          <a:r>
            <a:rPr lang="en-US" sz="1100" baseline="0"/>
            <a:t> Standard Template</a:t>
          </a:r>
          <a:endParaRPr lang="en-US" sz="1100"/>
        </a:p>
        <a:p>
          <a:endParaRPr lang="en-US" sz="1100"/>
        </a:p>
        <a:p>
          <a:r>
            <a:rPr lang="en-US" sz="1100"/>
            <a:t>-Enter Salary</a:t>
          </a:r>
          <a:r>
            <a:rPr lang="en-US" sz="1100" baseline="0"/>
            <a:t> and Wages info into the "Payroll Info" tab</a:t>
          </a:r>
        </a:p>
        <a:p>
          <a:r>
            <a:rPr lang="en-US" sz="1100" baseline="0"/>
            <a:t>-Calculate travel expenses in the "Travel Info" tab</a:t>
          </a:r>
        </a:p>
        <a:p>
          <a:r>
            <a:rPr lang="en-US" sz="1100" baseline="0"/>
            <a:t>-If Amounts are going to vary year to year, amounts will need to be calcualted manually and entered in the salary and wage cells"Main Budget Sheet" Tab</a:t>
          </a:r>
        </a:p>
        <a:p>
          <a:r>
            <a:rPr lang="en-US" sz="1100" baseline="0"/>
            <a:t>-To modify how many periods the "Payroll Info" tab covers, use the dropdown at the top of the "Main Budget Sheet" Tab</a:t>
          </a:r>
        </a:p>
        <a:p>
          <a:r>
            <a:rPr lang="en-US" sz="1100"/>
            <a:t>-Non-Personnel</a:t>
          </a:r>
          <a:r>
            <a:rPr lang="en-US" sz="1100" baseline="0"/>
            <a:t> expenses must be entered manually in the "Main Budget Sheet" Tab</a:t>
          </a:r>
        </a:p>
        <a:p>
          <a:r>
            <a:rPr lang="en-US" sz="1100" baseline="0"/>
            <a:t>-There is a drop-down on the indirect cost's line that swtiches between MTDC and TDC calcualtion</a:t>
          </a:r>
        </a:p>
      </xdr:txBody>
    </xdr:sp>
    <xdr:clientData/>
  </xdr:oneCellAnchor>
  <xdr:twoCellAnchor>
    <xdr:from>
      <xdr:col>1</xdr:col>
      <xdr:colOff>28575</xdr:colOff>
      <xdr:row>33</xdr:row>
      <xdr:rowOff>28575</xdr:rowOff>
    </xdr:from>
    <xdr:to>
      <xdr:col>3</xdr:col>
      <xdr:colOff>104775</xdr:colOff>
      <xdr:row>35</xdr:row>
      <xdr:rowOff>142875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C5063F72-C51D-4A77-A32C-A2B53010EE48}"/>
            </a:ext>
          </a:extLst>
        </xdr:cNvPr>
        <xdr:cNvSpPr txBox="1"/>
      </xdr:nvSpPr>
      <xdr:spPr>
        <a:xfrm>
          <a:off x="4962525" y="2133600"/>
          <a:ext cx="1295400" cy="438150"/>
        </a:xfrm>
        <a:prstGeom prst="rect">
          <a:avLst/>
        </a:prstGeom>
        <a:solidFill>
          <a:srgbClr val="273C2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ORED</a:t>
          </a:r>
          <a:r>
            <a:rPr lang="en-US" sz="1100" baseline="0">
              <a:solidFill>
                <a:schemeClr val="bg1"/>
              </a:solidFill>
            </a:rPr>
            <a:t> Proposal Toolkit</a:t>
          </a:r>
          <a:endParaRPr lang="en-US" sz="1100">
            <a:solidFill>
              <a:schemeClr val="bg1"/>
            </a:solidFill>
          </a:endParaRPr>
        </a:p>
      </xdr:txBody>
    </xdr:sp>
    <xdr:clientData/>
  </xdr:twoCellAnchor>
  <xdr:twoCellAnchor>
    <xdr:from>
      <xdr:col>3</xdr:col>
      <xdr:colOff>171450</xdr:colOff>
      <xdr:row>33</xdr:row>
      <xdr:rowOff>28575</xdr:rowOff>
    </xdr:from>
    <xdr:to>
      <xdr:col>5</xdr:col>
      <xdr:colOff>247650</xdr:colOff>
      <xdr:row>35</xdr:row>
      <xdr:rowOff>142875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1767B233-FD5E-4121-96D5-1FA85E7CAD23}"/>
            </a:ext>
          </a:extLst>
        </xdr:cNvPr>
        <xdr:cNvSpPr txBox="1"/>
      </xdr:nvSpPr>
      <xdr:spPr>
        <a:xfrm>
          <a:off x="6324600" y="2133600"/>
          <a:ext cx="1295400" cy="438150"/>
        </a:xfrm>
        <a:prstGeom prst="rect">
          <a:avLst/>
        </a:prstGeom>
        <a:solidFill>
          <a:srgbClr val="273C2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ORED</a:t>
          </a:r>
          <a:r>
            <a:rPr lang="en-US" sz="1100" baseline="0">
              <a:solidFill>
                <a:schemeClr val="bg1"/>
              </a:solidFill>
            </a:rPr>
            <a:t> Proposal Guidelines</a:t>
          </a:r>
          <a:endParaRPr lang="en-US" sz="1100">
            <a:solidFill>
              <a:schemeClr val="bg1"/>
            </a:solidFill>
          </a:endParaRPr>
        </a:p>
      </xdr:txBody>
    </xdr:sp>
    <xdr:clientData/>
  </xdr:twoCellAnchor>
  <xdr:oneCellAnchor>
    <xdr:from>
      <xdr:col>1</xdr:col>
      <xdr:colOff>3810</xdr:colOff>
      <xdr:row>37</xdr:row>
      <xdr:rowOff>121920</xdr:rowOff>
    </xdr:from>
    <xdr:ext cx="9033510" cy="1463040"/>
    <xdr:sp macro="" textlink="">
      <xdr:nvSpPr>
        <xdr:cNvPr id="5" name="TextBox 4">
          <a:extLst>
            <a:ext uri="{FF2B5EF4-FFF2-40B4-BE49-F238E27FC236}">
              <a16:creationId xmlns:a16="http://schemas.microsoft.com/office/drawing/2014/main" id="{DEF5E8F8-3538-4EB6-909B-63307CEA4603}"/>
            </a:ext>
          </a:extLst>
        </xdr:cNvPr>
        <xdr:cNvSpPr txBox="1"/>
      </xdr:nvSpPr>
      <xdr:spPr>
        <a:xfrm>
          <a:off x="422910" y="6416040"/>
          <a:ext cx="9033510" cy="14630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sz="1100"/>
            <a:t>RELEASE NOTES:</a:t>
          </a:r>
        </a:p>
        <a:p>
          <a:r>
            <a:rPr lang="en-US" sz="1100"/>
            <a:t>Pre-award services budget template developed</a:t>
          </a:r>
          <a:r>
            <a:rPr lang="en-US" sz="1100" baseline="0"/>
            <a:t> by Charli Ruess, Research Coordiator.  Release date 07/21/2025.  Template ver 3.1. </a:t>
          </a:r>
        </a:p>
        <a:p>
          <a:r>
            <a:rPr lang="en-US" sz="1100" b="1" i="1" baseline="0"/>
            <a:t>Formulas and cells are locked to prevent errors.  To unlock for editing choose Review-&gt;Unprotect Sheet</a:t>
          </a:r>
        </a:p>
        <a:p>
          <a:r>
            <a:rPr lang="en-US" sz="1100" baseline="0"/>
            <a:t>Fringe rates, Indirect cost rates, GA stipend are all FY2026 values effective 07/01/2025.</a:t>
          </a:r>
        </a:p>
        <a:p>
          <a:r>
            <a:rPr lang="en-US" sz="1100" baseline="0"/>
            <a:t>Please contact Charli Ruess with any suggestions, errors or ideas for improvements to this budget spreadsheet (charli.ruess@uwyo.edu)</a:t>
          </a:r>
        </a:p>
        <a:p>
          <a:r>
            <a:rPr lang="en-US" sz="1100" baseline="0"/>
            <a:t>2.1 changes include refreshed color scheme to differentiate from earlier versions, minor formula corrections, updated fringe and graduate student costs,</a:t>
          </a:r>
        </a:p>
        <a:p>
          <a:r>
            <a:rPr lang="en-US" sz="1100"/>
            <a:t>Fixing of typos, overhaul of forumals to calculate</a:t>
          </a:r>
          <a:r>
            <a:rPr lang="en-US" sz="1100" baseline="0"/>
            <a:t> grad student costs,</a:t>
          </a:r>
          <a:r>
            <a:rPr lang="en-US" sz="1100"/>
            <a:t> implementation of</a:t>
          </a:r>
          <a:r>
            <a:rPr lang="en-US" sz="1100" baseline="0"/>
            <a:t> i</a:t>
          </a:r>
          <a:r>
            <a:rPr lang="en-US" sz="1100"/>
            <a:t>ndustry encumbered Budget tab from internal testing, and </a:t>
          </a:r>
        </a:p>
        <a:p>
          <a:r>
            <a:rPr lang="en-US" sz="1100"/>
            <a:t>implementation of tool to help PIs determine Pre-Award deadlines.</a:t>
          </a:r>
        </a:p>
      </xdr:txBody>
    </xdr:sp>
    <xdr:clientData/>
  </xdr:oneCellAnchor>
  <xdr:twoCellAnchor editAs="oneCell">
    <xdr:from>
      <xdr:col>1</xdr:col>
      <xdr:colOff>1</xdr:colOff>
      <xdr:row>1</xdr:row>
      <xdr:rowOff>0</xdr:rowOff>
    </xdr:from>
    <xdr:to>
      <xdr:col>4</xdr:col>
      <xdr:colOff>320041</xdr:colOff>
      <xdr:row>9</xdr:row>
      <xdr:rowOff>132398</xdr:rowOff>
    </xdr:to>
    <xdr:pic>
      <xdr:nvPicPr>
        <xdr:cNvPr id="7" name="Picture 6">
          <a:extLst>
            <a:ext uri="{FF2B5EF4-FFF2-40B4-BE49-F238E27FC236}">
              <a16:creationId xmlns:a16="http://schemas.microsoft.com/office/drawing/2014/main" id="{8A556C19-16B5-2DD9-2815-C02324703E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101" y="171450"/>
          <a:ext cx="2152650" cy="1614488"/>
        </a:xfrm>
        <a:prstGeom prst="rect">
          <a:avLst/>
        </a:prstGeom>
      </xdr:spPr>
    </xdr:pic>
    <xdr:clientData/>
  </xdr:twoCellAnchor>
  <xdr:twoCellAnchor>
    <xdr:from>
      <xdr:col>5</xdr:col>
      <xdr:colOff>331470</xdr:colOff>
      <xdr:row>33</xdr:row>
      <xdr:rowOff>20955</xdr:rowOff>
    </xdr:from>
    <xdr:to>
      <xdr:col>5</xdr:col>
      <xdr:colOff>1958340</xdr:colOff>
      <xdr:row>35</xdr:row>
      <xdr:rowOff>140970</xdr:rowOff>
    </xdr:to>
    <xdr:sp macro="" textlink="">
      <xdr:nvSpPr>
        <xdr:cNvPr id="11" name="TextBox 10">
          <a:hlinkClick xmlns:r="http://schemas.openxmlformats.org/officeDocument/2006/relationships" r:id="rId4"/>
          <a:extLst>
            <a:ext uri="{FF2B5EF4-FFF2-40B4-BE49-F238E27FC236}">
              <a16:creationId xmlns:a16="http://schemas.microsoft.com/office/drawing/2014/main" id="{11BAC86E-3663-482D-95E7-B83DFD2A08B0}"/>
            </a:ext>
          </a:extLst>
        </xdr:cNvPr>
        <xdr:cNvSpPr txBox="1"/>
      </xdr:nvSpPr>
      <xdr:spPr>
        <a:xfrm>
          <a:off x="3188970" y="5644515"/>
          <a:ext cx="1626870" cy="455295"/>
        </a:xfrm>
        <a:prstGeom prst="rect">
          <a:avLst/>
        </a:prstGeom>
        <a:solidFill>
          <a:srgbClr val="273C2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aseline="0">
              <a:solidFill>
                <a:schemeClr val="bg1"/>
              </a:solidFill>
            </a:rPr>
            <a:t>FDP entry - Audits, UEI # and other useful info</a:t>
          </a:r>
          <a:endParaRPr lang="en-US" sz="1100">
            <a:solidFill>
              <a:schemeClr val="bg1"/>
            </a:solidFill>
          </a:endParaRPr>
        </a:p>
      </xdr:txBody>
    </xdr:sp>
    <xdr:clientData/>
  </xdr:twoCellAnchor>
  <xdr:oneCellAnchor>
    <xdr:from>
      <xdr:col>1</xdr:col>
      <xdr:colOff>0</xdr:colOff>
      <xdr:row>19</xdr:row>
      <xdr:rowOff>0</xdr:rowOff>
    </xdr:from>
    <xdr:ext cx="8938260" cy="1314450"/>
    <xdr:sp macro="" textlink="">
      <xdr:nvSpPr>
        <xdr:cNvPr id="15" name="TextBox 1">
          <a:extLst>
            <a:ext uri="{FF2B5EF4-FFF2-40B4-BE49-F238E27FC236}">
              <a16:creationId xmlns:a16="http://schemas.microsoft.com/office/drawing/2014/main" id="{B7D5B12C-66C9-41F0-949F-E93685A4AEF6}"/>
            </a:ext>
          </a:extLst>
        </xdr:cNvPr>
        <xdr:cNvSpPr txBox="1"/>
      </xdr:nvSpPr>
      <xdr:spPr>
        <a:xfrm>
          <a:off x="419100" y="3276600"/>
          <a:ext cx="8938260" cy="1314450"/>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Instructions for Industry Template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-Functions Identically to the standard template other than an additional tab that pulls data from the Main Budget Sheet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-To use, fill out budget as normal then go to the Industry Data tab</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On this tab, it defaults to show everything, use the filter in cell </a:t>
          </a:r>
          <a:r>
            <a:rPr kumimoji="0" lang="en-US" sz="1100" b="1" i="0" u="none" strike="noStrike" kern="0" cap="none" spc="0" normalizeH="0" baseline="0" noProof="0">
              <a:ln>
                <a:noFill/>
              </a:ln>
              <a:solidFill>
                <a:sysClr val="windowText" lastClr="000000"/>
              </a:solidFill>
              <a:effectLst/>
              <a:uLnTx/>
              <a:uFillTx/>
              <a:latin typeface="Calibri"/>
              <a:ea typeface="+mn-ea"/>
              <a:cs typeface="+mn-cs"/>
            </a:rPr>
            <a:t>E10 </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and show everything except fields "0" and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-Be sure to include fileds with just "-", this is critical to making sure all subtotal lines populate.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-From there, confirm the heading data and print to PDF with the width set to the width of the spreadsheet.</a:t>
          </a: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xdr:from>
      <xdr:col>5</xdr:col>
      <xdr:colOff>2095500</xdr:colOff>
      <xdr:row>33</xdr:row>
      <xdr:rowOff>22860</xdr:rowOff>
    </xdr:from>
    <xdr:to>
      <xdr:col>7</xdr:col>
      <xdr:colOff>457200</xdr:colOff>
      <xdr:row>35</xdr:row>
      <xdr:rowOff>144780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12136212-DEA0-99A6-F047-C32A6FE512A6}"/>
            </a:ext>
          </a:extLst>
        </xdr:cNvPr>
        <xdr:cNvSpPr/>
      </xdr:nvSpPr>
      <xdr:spPr>
        <a:xfrm>
          <a:off x="4953000" y="5646420"/>
          <a:ext cx="1584960" cy="457200"/>
        </a:xfrm>
        <a:prstGeom prst="rect">
          <a:avLst/>
        </a:prstGeom>
        <a:solidFill>
          <a:srgbClr val="273C2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RoamWyo</a:t>
          </a:r>
          <a:r>
            <a:rPr lang="en-US" sz="1100" baseline="0">
              <a:solidFill>
                <a:schemeClr val="bg1"/>
              </a:solidFill>
            </a:rPr>
            <a:t> For Sponsored Projects</a:t>
          </a:r>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12</xdr:row>
      <xdr:rowOff>127634</xdr:rowOff>
    </xdr:from>
    <xdr:to>
      <xdr:col>7</xdr:col>
      <xdr:colOff>95250</xdr:colOff>
      <xdr:row>16</xdr:row>
      <xdr:rowOff>125729</xdr:rowOff>
    </xdr:to>
    <xdr:sp macro="" textlink="">
      <xdr:nvSpPr>
        <xdr:cNvPr id="2" name="TextBox 1">
          <a:hlinkClick xmlns:r="http://schemas.openxmlformats.org/officeDocument/2006/relationships" r:id="rId1"/>
          <a:extLst>
            <a:ext uri="{FF2B5EF4-FFF2-40B4-BE49-F238E27FC236}">
              <a16:creationId xmlns:a16="http://schemas.microsoft.com/office/drawing/2014/main" id="{987FE4C2-215E-4604-B1FF-995376F9E385}"/>
            </a:ext>
          </a:extLst>
        </xdr:cNvPr>
        <xdr:cNvSpPr txBox="1"/>
      </xdr:nvSpPr>
      <xdr:spPr>
        <a:xfrm>
          <a:off x="10915650" y="2185034"/>
          <a:ext cx="1524000" cy="683895"/>
        </a:xfrm>
        <a:prstGeom prst="rect">
          <a:avLst/>
        </a:prstGeom>
        <a:solidFill>
          <a:srgbClr val="273C2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Research</a:t>
          </a:r>
          <a:r>
            <a:rPr lang="en-US" sz="1100" baseline="0">
              <a:solidFill>
                <a:schemeClr val="bg1"/>
              </a:solidFill>
            </a:rPr>
            <a:t> Assistantship Stipend, </a:t>
          </a:r>
          <a:r>
            <a:rPr lang="en-US" sz="1100" baseline="0">
              <a:solidFill>
                <a:schemeClr val="bg1"/>
              </a:solidFill>
              <a:latin typeface="+mn-lt"/>
              <a:ea typeface="+mn-ea"/>
              <a:cs typeface="+mn-cs"/>
            </a:rPr>
            <a:t>Tuition</a:t>
          </a:r>
          <a:r>
            <a:rPr lang="en-US" sz="1100" baseline="0">
              <a:solidFill>
                <a:schemeClr val="bg1"/>
              </a:solidFill>
            </a:rPr>
            <a:t> and Fee information</a:t>
          </a:r>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358140</xdr:colOff>
      <xdr:row>7</xdr:row>
      <xdr:rowOff>140971</xdr:rowOff>
    </xdr:from>
    <xdr:to>
      <xdr:col>5</xdr:col>
      <xdr:colOff>333375</xdr:colOff>
      <xdr:row>11</xdr:row>
      <xdr:rowOff>1</xdr:rowOff>
    </xdr:to>
    <xdr:sp macro="" textlink="">
      <xdr:nvSpPr>
        <xdr:cNvPr id="2" name="TextBox 1">
          <a:hlinkClick xmlns:r="http://schemas.openxmlformats.org/officeDocument/2006/relationships" r:id="rId1"/>
          <a:extLst>
            <a:ext uri="{FF2B5EF4-FFF2-40B4-BE49-F238E27FC236}">
              <a16:creationId xmlns:a16="http://schemas.microsoft.com/office/drawing/2014/main" id="{23CE6A14-7569-42B9-87EC-4625DDE55558}"/>
            </a:ext>
          </a:extLst>
        </xdr:cNvPr>
        <xdr:cNvSpPr txBox="1"/>
      </xdr:nvSpPr>
      <xdr:spPr>
        <a:xfrm>
          <a:off x="3377565" y="1474471"/>
          <a:ext cx="1061085" cy="544830"/>
        </a:xfrm>
        <a:prstGeom prst="rect">
          <a:avLst/>
        </a:prstGeom>
        <a:solidFill>
          <a:schemeClr val="tx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Domestic Travel Rates</a:t>
          </a:r>
        </a:p>
      </xdr:txBody>
    </xdr:sp>
    <xdr:clientData/>
  </xdr:twoCellAnchor>
  <xdr:twoCellAnchor>
    <xdr:from>
      <xdr:col>5</xdr:col>
      <xdr:colOff>419100</xdr:colOff>
      <xdr:row>7</xdr:row>
      <xdr:rowOff>142875</xdr:rowOff>
    </xdr:from>
    <xdr:to>
      <xdr:col>6</xdr:col>
      <xdr:colOff>723900</xdr:colOff>
      <xdr:row>11</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5BF9C9F3-3008-49FE-B462-2F1408019E6D}"/>
            </a:ext>
          </a:extLst>
        </xdr:cNvPr>
        <xdr:cNvSpPr txBox="1"/>
      </xdr:nvSpPr>
      <xdr:spPr>
        <a:xfrm>
          <a:off x="4524375" y="1476375"/>
          <a:ext cx="1066800" cy="542925"/>
        </a:xfrm>
        <a:prstGeom prst="rect">
          <a:avLst/>
        </a:prstGeom>
        <a:solidFill>
          <a:schemeClr val="tx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Foreign Travel Rates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419915</xdr:colOff>
      <xdr:row>0</xdr:row>
      <xdr:rowOff>102871</xdr:rowOff>
    </xdr:from>
    <xdr:to>
      <xdr:col>4</xdr:col>
      <xdr:colOff>1049109</xdr:colOff>
      <xdr:row>4</xdr:row>
      <xdr:rowOff>112190</xdr:rowOff>
    </xdr:to>
    <xdr:pic>
      <xdr:nvPicPr>
        <xdr:cNvPr id="5" name="Picture 4">
          <a:extLst>
            <a:ext uri="{FF2B5EF4-FFF2-40B4-BE49-F238E27FC236}">
              <a16:creationId xmlns:a16="http://schemas.microsoft.com/office/drawing/2014/main" id="{E496FDDF-C449-224B-033D-85482435A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3879" y="102871"/>
          <a:ext cx="3920490" cy="1097890"/>
        </a:xfrm>
        <a:prstGeom prst="rect">
          <a:avLst/>
        </a:prstGeom>
      </xdr:spPr>
    </xdr:pic>
    <xdr:clientData/>
  </xdr:twoCellAnchor>
  <xdr:twoCellAnchor>
    <xdr:from>
      <xdr:col>6</xdr:col>
      <xdr:colOff>789215</xdr:colOff>
      <xdr:row>1</xdr:row>
      <xdr:rowOff>101236</xdr:rowOff>
    </xdr:from>
    <xdr:to>
      <xdr:col>8</xdr:col>
      <xdr:colOff>178799</xdr:colOff>
      <xdr:row>3</xdr:row>
      <xdr:rowOff>134166</xdr:rowOff>
    </xdr:to>
    <xdr:sp macro="" textlink="">
      <xdr:nvSpPr>
        <xdr:cNvPr id="2" name="TextBox 1">
          <a:hlinkClick xmlns:r="http://schemas.openxmlformats.org/officeDocument/2006/relationships" r:id="rId2"/>
          <a:extLst>
            <a:ext uri="{FF2B5EF4-FFF2-40B4-BE49-F238E27FC236}">
              <a16:creationId xmlns:a16="http://schemas.microsoft.com/office/drawing/2014/main" id="{6A7B259F-7656-42A1-9283-D444E340A501}"/>
            </a:ext>
          </a:extLst>
        </xdr:cNvPr>
        <xdr:cNvSpPr txBox="1"/>
      </xdr:nvSpPr>
      <xdr:spPr>
        <a:xfrm>
          <a:off x="14641286" y="373379"/>
          <a:ext cx="1539513" cy="577216"/>
        </a:xfrm>
        <a:prstGeom prst="rect">
          <a:avLst/>
        </a:prstGeom>
        <a:solidFill>
          <a:srgbClr val="273C2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rPr>
            <a:t>A guide to budget categories</a:t>
          </a:r>
          <a:r>
            <a:rPr lang="en-US" sz="1400" baseline="0">
              <a:solidFill>
                <a:schemeClr val="bg1"/>
              </a:solidFill>
            </a:rPr>
            <a:t> (NSF)</a:t>
          </a:r>
          <a:endParaRPr lang="en-US" sz="14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234316</xdr:colOff>
      <xdr:row>0</xdr:row>
      <xdr:rowOff>30481</xdr:rowOff>
    </xdr:from>
    <xdr:to>
      <xdr:col>2</xdr:col>
      <xdr:colOff>790576</xdr:colOff>
      <xdr:row>4</xdr:row>
      <xdr:rowOff>115135</xdr:rowOff>
    </xdr:to>
    <xdr:pic>
      <xdr:nvPicPr>
        <xdr:cNvPr id="3" name="Picture 2">
          <a:extLst>
            <a:ext uri="{FF2B5EF4-FFF2-40B4-BE49-F238E27FC236}">
              <a16:creationId xmlns:a16="http://schemas.microsoft.com/office/drawing/2014/main" id="{294D9BF3-4744-3B2D-DC5E-E669B0857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6" y="30481"/>
          <a:ext cx="2689860" cy="7704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594360</xdr:colOff>
      <xdr:row>27</xdr:row>
      <xdr:rowOff>30480</xdr:rowOff>
    </xdr:from>
    <xdr:to>
      <xdr:col>10</xdr:col>
      <xdr:colOff>1447800</xdr:colOff>
      <xdr:row>40</xdr:row>
      <xdr:rowOff>15240</xdr:rowOff>
    </xdr:to>
    <xdr:sp macro="" textlink="">
      <xdr:nvSpPr>
        <xdr:cNvPr id="2" name="TextBox 1">
          <a:extLst>
            <a:ext uri="{FF2B5EF4-FFF2-40B4-BE49-F238E27FC236}">
              <a16:creationId xmlns:a16="http://schemas.microsoft.com/office/drawing/2014/main" id="{C7C949E2-D5C8-4A1B-BA4D-44BAC4E1811C}"/>
            </a:ext>
          </a:extLst>
        </xdr:cNvPr>
        <xdr:cNvSpPr txBox="1"/>
      </xdr:nvSpPr>
      <xdr:spPr>
        <a:xfrm>
          <a:off x="5425440" y="4556760"/>
          <a:ext cx="9029700" cy="2164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 regarding tuition and fees:</a:t>
          </a:r>
        </a:p>
        <a:p>
          <a:endParaRPr lang="en-US" sz="1100"/>
        </a:p>
        <a:p>
          <a:r>
            <a:rPr lang="en-US" sz="1100"/>
            <a:t>Tuition amounts derived from 2025-2026 UW Fee Book,</a:t>
          </a:r>
          <a:r>
            <a:rPr lang="en-US" sz="1100" baseline="0"/>
            <a:t> located on the University of Wyoming website: </a:t>
          </a:r>
          <a:r>
            <a:rPr lang="en-US">
              <a:hlinkClick xmlns:r="http://schemas.openxmlformats.org/officeDocument/2006/relationships" r:id=""/>
            </a:rPr>
            <a:t>Student Fee Book</a:t>
          </a:r>
          <a:br>
            <a:rPr lang="en-US"/>
          </a:br>
          <a:r>
            <a:rPr lang="en-US"/>
            <a:t>-Standard resident graduate student block tuition is used for each of the spring and fall semesters, whereas the summer amount is 1 credit hour at</a:t>
          </a:r>
          <a:r>
            <a:rPr lang="en-US" baseline="0"/>
            <a:t> the standard graduate student resident rate</a:t>
          </a:r>
          <a:r>
            <a:rPr lang="en-US"/>
            <a:t>.</a:t>
          </a:r>
        </a:p>
        <a:p>
          <a:endParaRPr lang="en-US"/>
        </a:p>
        <a:p>
          <a:r>
            <a:rPr lang="en-US" sz="1100"/>
            <a:t>Mandatory fees are</a:t>
          </a:r>
          <a:r>
            <a:rPr lang="en-US" sz="1100" baseline="0"/>
            <a:t> derived from the 2025 UW Fee Book </a:t>
          </a:r>
          <a:r>
            <a:rPr lang="en-US" sz="1100" baseline="0">
              <a:solidFill>
                <a:schemeClr val="dk1"/>
              </a:solidFill>
              <a:effectLst/>
              <a:latin typeface="+mn-lt"/>
              <a:ea typeface="+mn-ea"/>
              <a:cs typeface="+mn-cs"/>
            </a:rPr>
            <a:t>located on the University of Wyoming  website: </a:t>
          </a:r>
          <a:r>
            <a:rPr lang="en-US">
              <a:hlinkClick xmlns:r="http://schemas.openxmlformats.org/officeDocument/2006/relationships" r:id=""/>
            </a:rPr>
            <a:t>Student Fee Book</a:t>
          </a:r>
          <a:endParaRPr lang="en-US" sz="1100"/>
        </a:p>
        <a:p>
          <a:r>
            <a:rPr lang="en-US" sz="1100"/>
            <a:t>-Academic</a:t>
          </a:r>
          <a:r>
            <a:rPr lang="en-US" sz="1100" baseline="0"/>
            <a:t> Year fees are 50% of the academic year amount for each semester, the summer is the standard amount listed. Spring 	and fall semester amounts also include the mandatoy technology fee per semester.</a:t>
          </a:r>
        </a:p>
        <a:p>
          <a:r>
            <a:rPr lang="en-US" sz="1100" baseline="0"/>
            <a:t>Student Health Service Fees are pulled from the Student Health Insurace page on the UW Website: </a:t>
          </a:r>
          <a:r>
            <a:rPr lang="en-US">
              <a:hlinkClick xmlns:r="http://schemas.openxmlformats.org/officeDocument/2006/relationships" r:id=""/>
            </a:rPr>
            <a:t>Student Health Insurance Plans</a:t>
          </a:r>
          <a:endParaRPr lang="en-US"/>
        </a:p>
        <a:p>
          <a:r>
            <a:rPr lang="en-US"/>
            <a:t>-These amounts are pulled directly</a:t>
          </a:r>
          <a:r>
            <a:rPr lang="en-US" baseline="0"/>
            <a:t> from the amounts listed there.</a:t>
          </a:r>
          <a:endParaRPr 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9" totalsRowShown="0">
  <autoFilter ref="A1:A9" xr:uid="{00000000-0009-0000-0100-000001000000}"/>
  <tableColumns count="1">
    <tableColumn id="1" xr3:uid="{00000000-0010-0000-0000-000001000000}" name="Rol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K9" totalsRowShown="0">
  <autoFilter ref="B1:K9" xr:uid="{00000000-0009-0000-0100-000002000000}"/>
  <tableColumns count="10">
    <tableColumn id="1" xr3:uid="{00000000-0010-0000-0100-000001000000}" name="Employment Type"/>
    <tableColumn id="2" xr3:uid="{00000000-0010-0000-0100-000002000000}" name="Appointment Type"/>
    <tableColumn id="3" xr3:uid="{622CD671-2884-46A2-AE6A-B396C7BB7484}" name="Base Type"/>
    <tableColumn id="4" xr3:uid="{52ED5F64-00F2-41B2-8F68-16BB2966B382}" name="Escalation Percentages"/>
    <tableColumn id="5" xr3:uid="{624A42FE-3888-4C4D-8367-FCEBB361FC0A}" name="Periods"/>
    <tableColumn id="6" xr3:uid="{8999EC00-84A0-496D-91A3-3E0640387D7B}" name="F&amp;A Rates" dataDxfId="1"/>
    <tableColumn id="7" xr3:uid="{AB60409B-301F-4CB3-8EF0-D85F8ECD3141}" name="Travel Type"/>
    <tableColumn id="8" xr3:uid="{1E11F033-5261-4048-8945-F1A5656A3A71}" name="Mileage rate"/>
    <tableColumn id="9" xr3:uid="{3D2098DD-CCF0-4933-828F-88B786CB747F}" name="Appointment Type GA"/>
    <tableColumn id="10" xr3:uid="{4400FE93-A8BD-4C42-BE85-C01D510FB8F2}" name="GA Typ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6FFC24-BD9C-4F82-8436-CB9CF47FA9D0}" name="Table14" displayName="Table14" ref="L1:L40" totalsRowShown="0">
  <autoFilter ref="L1:L40" xr:uid="{DC120F24-7B7C-4B2E-9002-0DB43B81A74E}"/>
  <tableColumns count="1">
    <tableColumn id="1" xr3:uid="{CD7E56B2-B368-4197-A231-47F20A84AABD}" name="UW Closure Date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uwyo.edu/research/" TargetMode="External"/><Relationship Id="rId1" Type="http://schemas.openxmlformats.org/officeDocument/2006/relationships/hyperlink" Target="https://www.uwyo.edu/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uwyo.edu/research/support-and-resources/proposal-development/who-will-i-work-with/index.html" TargetMode="External"/><Relationship Id="rId1" Type="http://schemas.openxmlformats.org/officeDocument/2006/relationships/hyperlink" Target="https://uwyo.app.cayuse.com/sp/proposal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6.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A67B-779B-4B1E-8BAF-E8CB5FE6F3F7}">
  <sheetPr>
    <tabColor rgb="FF1E3888"/>
  </sheetPr>
  <dimension ref="A1:S48"/>
  <sheetViews>
    <sheetView workbookViewId="0">
      <selection activeCell="O8" sqref="O8"/>
    </sheetView>
  </sheetViews>
  <sheetFormatPr defaultRowHeight="12.75"/>
  <cols>
    <col min="1" max="1" width="6.140625" customWidth="1"/>
    <col min="3" max="3" width="8.85546875" customWidth="1"/>
    <col min="6" max="6" width="38.140625" customWidth="1"/>
  </cols>
  <sheetData>
    <row r="1" spans="1:13">
      <c r="A1" s="35"/>
      <c r="B1" s="36"/>
      <c r="C1" s="36"/>
      <c r="D1" s="36"/>
      <c r="E1" s="36"/>
      <c r="F1" s="36"/>
      <c r="G1" s="36"/>
      <c r="H1" s="36"/>
      <c r="I1" s="36"/>
      <c r="J1" s="36"/>
      <c r="K1" s="36"/>
      <c r="L1" s="36"/>
      <c r="M1" s="37"/>
    </row>
    <row r="2" spans="1:13">
      <c r="A2" s="38"/>
      <c r="B2" s="39"/>
      <c r="C2" s="39"/>
      <c r="D2" s="39"/>
      <c r="E2" s="39"/>
      <c r="F2" s="39"/>
      <c r="G2" s="39"/>
      <c r="H2" s="39"/>
      <c r="I2" s="39"/>
      <c r="J2" s="39"/>
      <c r="K2" s="39"/>
      <c r="L2" s="39"/>
      <c r="M2" s="40"/>
    </row>
    <row r="3" spans="1:13">
      <c r="A3" s="38"/>
      <c r="B3" s="39"/>
      <c r="C3" s="39"/>
      <c r="D3" s="39"/>
      <c r="E3" s="39"/>
      <c r="F3" s="39"/>
      <c r="G3" s="39"/>
      <c r="H3" s="39"/>
      <c r="I3" s="39"/>
      <c r="J3" s="39"/>
      <c r="K3" s="39"/>
      <c r="L3" s="39"/>
      <c r="M3" s="40"/>
    </row>
    <row r="4" spans="1:13">
      <c r="A4" s="38"/>
      <c r="B4" s="39"/>
      <c r="C4" s="39"/>
      <c r="D4" s="39"/>
      <c r="E4" s="39"/>
      <c r="F4" s="39"/>
      <c r="G4" s="39"/>
      <c r="H4" s="39"/>
      <c r="I4" s="39"/>
      <c r="J4" s="39"/>
      <c r="K4" s="39"/>
      <c r="L4" s="39"/>
      <c r="M4" s="40"/>
    </row>
    <row r="5" spans="1:13" ht="20.25">
      <c r="A5" s="38"/>
      <c r="B5" s="39"/>
      <c r="C5" s="39"/>
      <c r="D5" s="39"/>
      <c r="E5" s="39"/>
      <c r="F5" s="210" t="s">
        <v>0</v>
      </c>
      <c r="G5" s="211"/>
      <c r="H5" s="211"/>
      <c r="I5" s="211"/>
      <c r="J5" s="211"/>
      <c r="K5" s="211"/>
      <c r="L5" s="211"/>
      <c r="M5" s="40"/>
    </row>
    <row r="6" spans="1:13">
      <c r="A6" s="38"/>
      <c r="B6" s="39"/>
      <c r="C6" s="39"/>
      <c r="D6" s="39"/>
      <c r="E6" s="39"/>
      <c r="F6" s="214" t="s">
        <v>258</v>
      </c>
      <c r="G6" s="215"/>
      <c r="H6" s="215"/>
      <c r="I6" s="215"/>
      <c r="J6" s="215"/>
      <c r="K6" s="215"/>
      <c r="L6" s="215"/>
      <c r="M6" s="40"/>
    </row>
    <row r="7" spans="1:13">
      <c r="A7" s="38"/>
      <c r="B7" s="39"/>
      <c r="C7" s="39"/>
      <c r="D7" s="39"/>
      <c r="E7" s="39"/>
      <c r="F7" s="212" t="s">
        <v>1</v>
      </c>
      <c r="G7" s="213"/>
      <c r="H7" s="213"/>
      <c r="I7" s="213"/>
      <c r="J7" s="213"/>
      <c r="K7" s="213"/>
      <c r="L7" s="213"/>
      <c r="M7" s="40"/>
    </row>
    <row r="8" spans="1:13">
      <c r="A8" s="38"/>
      <c r="B8" s="39"/>
      <c r="C8" s="39"/>
      <c r="D8" s="39"/>
      <c r="E8" s="39"/>
      <c r="F8" s="39"/>
      <c r="G8" s="39"/>
      <c r="H8" s="39"/>
      <c r="I8" s="39"/>
      <c r="J8" s="39"/>
      <c r="K8" s="39"/>
      <c r="L8" s="39"/>
      <c r="M8" s="40"/>
    </row>
    <row r="9" spans="1:13">
      <c r="A9" s="38"/>
      <c r="B9" s="39"/>
      <c r="C9" s="39"/>
      <c r="D9" s="39"/>
      <c r="E9" s="39"/>
      <c r="F9" s="39"/>
      <c r="G9" s="39"/>
      <c r="H9" s="39"/>
      <c r="I9" s="39"/>
      <c r="J9" s="39"/>
      <c r="K9" s="39"/>
      <c r="L9" s="39"/>
      <c r="M9" s="40"/>
    </row>
    <row r="10" spans="1:13">
      <c r="A10" s="38"/>
      <c r="B10" s="39"/>
      <c r="C10" s="39"/>
      <c r="D10" s="39"/>
      <c r="E10" s="39"/>
      <c r="F10" s="39"/>
      <c r="G10" s="39"/>
      <c r="H10" s="39"/>
      <c r="I10" s="39"/>
      <c r="J10" s="39"/>
      <c r="K10" s="39"/>
      <c r="L10" s="39"/>
      <c r="M10" s="40"/>
    </row>
    <row r="11" spans="1:13">
      <c r="A11" s="38"/>
      <c r="B11" s="39"/>
      <c r="C11" s="39"/>
      <c r="D11" s="39"/>
      <c r="E11" s="39"/>
      <c r="F11" s="39"/>
      <c r="G11" s="39"/>
      <c r="H11" s="39"/>
      <c r="I11" s="39"/>
      <c r="J11" s="39"/>
      <c r="K11" s="39"/>
      <c r="L11" s="39"/>
      <c r="M11" s="40"/>
    </row>
    <row r="12" spans="1:13">
      <c r="A12" s="38"/>
      <c r="B12" s="39"/>
      <c r="C12" s="39"/>
      <c r="D12" s="39"/>
      <c r="E12" s="39"/>
      <c r="F12" s="39"/>
      <c r="G12" s="39"/>
      <c r="H12" s="39"/>
      <c r="I12" s="39"/>
      <c r="J12" s="39"/>
      <c r="K12" s="39"/>
      <c r="L12" s="39"/>
      <c r="M12" s="40"/>
    </row>
    <row r="13" spans="1:13">
      <c r="A13" s="38"/>
      <c r="B13" s="39"/>
      <c r="C13" s="39"/>
      <c r="D13" s="39"/>
      <c r="E13" s="39"/>
      <c r="F13" s="39"/>
      <c r="G13" s="39"/>
      <c r="H13" s="39"/>
      <c r="I13" s="39"/>
      <c r="J13" s="39"/>
      <c r="K13" s="39"/>
      <c r="L13" s="39"/>
      <c r="M13" s="40"/>
    </row>
    <row r="14" spans="1:13">
      <c r="A14" s="38"/>
      <c r="B14" s="39"/>
      <c r="C14" s="39"/>
      <c r="D14" s="39"/>
      <c r="E14" s="39"/>
      <c r="F14" s="39"/>
      <c r="G14" s="39"/>
      <c r="H14" s="39"/>
      <c r="I14" s="39"/>
      <c r="J14" s="39"/>
      <c r="K14" s="39"/>
      <c r="L14" s="39"/>
      <c r="M14" s="40"/>
    </row>
    <row r="15" spans="1:13">
      <c r="A15" s="38"/>
      <c r="B15" s="39"/>
      <c r="C15" s="39"/>
      <c r="D15" s="39"/>
      <c r="E15" s="39"/>
      <c r="F15" s="39"/>
      <c r="G15" s="39"/>
      <c r="H15" s="39"/>
      <c r="I15" s="39"/>
      <c r="J15" s="39"/>
      <c r="K15" s="39"/>
      <c r="L15" s="39"/>
      <c r="M15" s="40"/>
    </row>
    <row r="16" spans="1:13">
      <c r="A16" s="38"/>
      <c r="B16" s="39"/>
      <c r="C16" s="39"/>
      <c r="D16" s="39"/>
      <c r="E16" s="39"/>
      <c r="F16" s="39"/>
      <c r="G16" s="39"/>
      <c r="H16" s="39"/>
      <c r="I16" s="39"/>
      <c r="J16" s="39"/>
      <c r="K16" s="39"/>
      <c r="L16" s="39"/>
      <c r="M16" s="40"/>
    </row>
    <row r="17" spans="1:13">
      <c r="A17" s="38"/>
      <c r="B17" s="39"/>
      <c r="C17" s="39"/>
      <c r="D17" s="39"/>
      <c r="E17" s="39"/>
      <c r="F17" s="39"/>
      <c r="G17" s="39"/>
      <c r="H17" s="39"/>
      <c r="I17" s="39"/>
      <c r="J17" s="39"/>
      <c r="K17" s="39"/>
      <c r="L17" s="39"/>
      <c r="M17" s="40"/>
    </row>
    <row r="18" spans="1:13">
      <c r="A18" s="38"/>
      <c r="B18" s="39"/>
      <c r="C18" s="39"/>
      <c r="D18" s="39"/>
      <c r="E18" s="39"/>
      <c r="F18" s="39"/>
      <c r="G18" s="39"/>
      <c r="H18" s="39"/>
      <c r="I18" s="39"/>
      <c r="J18" s="39"/>
      <c r="K18" s="39"/>
      <c r="L18" s="39"/>
      <c r="M18" s="40"/>
    </row>
    <row r="19" spans="1:13">
      <c r="A19" s="38"/>
      <c r="B19" s="39"/>
      <c r="C19" s="39"/>
      <c r="D19" s="39"/>
      <c r="E19" s="39"/>
      <c r="F19" s="39"/>
      <c r="G19" s="39"/>
      <c r="H19" s="39"/>
      <c r="I19" s="39"/>
      <c r="J19" s="39"/>
      <c r="K19" s="39"/>
      <c r="L19" s="39"/>
      <c r="M19" s="40"/>
    </row>
    <row r="20" spans="1:13">
      <c r="A20" s="38"/>
      <c r="B20" s="39"/>
      <c r="C20" s="39"/>
      <c r="D20" s="39"/>
      <c r="E20" s="39"/>
      <c r="F20" s="39"/>
      <c r="G20" s="39"/>
      <c r="H20" s="39"/>
      <c r="I20" s="39"/>
      <c r="J20" s="39"/>
      <c r="K20" s="39"/>
      <c r="L20" s="39"/>
      <c r="M20" s="40"/>
    </row>
    <row r="21" spans="1:13">
      <c r="A21" s="38"/>
      <c r="B21" s="39"/>
      <c r="C21" s="39"/>
      <c r="D21" s="39"/>
      <c r="E21" s="39"/>
      <c r="F21" s="39"/>
      <c r="G21" s="39"/>
      <c r="H21" s="39"/>
      <c r="I21" s="39"/>
      <c r="J21" s="39"/>
      <c r="K21" s="39"/>
      <c r="L21" s="39"/>
      <c r="M21" s="40"/>
    </row>
    <row r="22" spans="1:13">
      <c r="A22" s="38"/>
      <c r="B22" s="39"/>
      <c r="C22" s="39"/>
      <c r="D22" s="39"/>
      <c r="E22" s="39"/>
      <c r="F22" s="39"/>
      <c r="G22" s="39"/>
      <c r="H22" s="39"/>
      <c r="I22" s="39"/>
      <c r="J22" s="39"/>
      <c r="K22" s="39"/>
      <c r="L22" s="39"/>
      <c r="M22" s="40"/>
    </row>
    <row r="23" spans="1:13">
      <c r="A23" s="38"/>
      <c r="B23" s="39"/>
      <c r="C23" s="39"/>
      <c r="D23" s="39"/>
      <c r="E23" s="39"/>
      <c r="F23" s="39"/>
      <c r="G23" s="39"/>
      <c r="H23" s="39"/>
      <c r="I23" s="39"/>
      <c r="J23" s="39"/>
      <c r="K23" s="39"/>
      <c r="L23" s="39"/>
      <c r="M23" s="40"/>
    </row>
    <row r="24" spans="1:13">
      <c r="A24" s="38"/>
      <c r="B24" s="39"/>
      <c r="C24" s="39"/>
      <c r="D24" s="39"/>
      <c r="E24" s="39"/>
      <c r="F24" s="39"/>
      <c r="G24" s="39"/>
      <c r="H24" s="39"/>
      <c r="I24" s="39"/>
      <c r="J24" s="39"/>
      <c r="K24" s="39"/>
      <c r="L24" s="39"/>
      <c r="M24" s="40"/>
    </row>
    <row r="25" spans="1:13">
      <c r="A25" s="38"/>
      <c r="B25" s="39"/>
      <c r="C25" s="39"/>
      <c r="D25" s="39"/>
      <c r="E25" s="39"/>
      <c r="F25" s="39"/>
      <c r="G25" s="39"/>
      <c r="H25" s="39"/>
      <c r="I25" s="39"/>
      <c r="J25" s="39"/>
      <c r="K25" s="39"/>
      <c r="L25" s="39"/>
      <c r="M25" s="40"/>
    </row>
    <row r="26" spans="1:13">
      <c r="A26" s="38"/>
      <c r="B26" s="39"/>
      <c r="C26" s="39"/>
      <c r="D26" s="39"/>
      <c r="E26" s="39"/>
      <c r="F26" s="39"/>
      <c r="G26" s="39"/>
      <c r="H26" s="39"/>
      <c r="I26" s="39"/>
      <c r="J26" s="39"/>
      <c r="K26" s="39"/>
      <c r="L26" s="39"/>
      <c r="M26" s="40"/>
    </row>
    <row r="27" spans="1:13">
      <c r="A27" s="38"/>
      <c r="B27" s="39"/>
      <c r="C27" s="39"/>
      <c r="D27" s="39"/>
      <c r="E27" s="39"/>
      <c r="F27" s="39"/>
      <c r="G27" s="39"/>
      <c r="H27" s="39"/>
      <c r="I27" s="39"/>
      <c r="J27" s="39"/>
      <c r="K27" s="39"/>
      <c r="L27" s="39"/>
      <c r="M27" s="40"/>
    </row>
    <row r="28" spans="1:13">
      <c r="A28" s="38"/>
      <c r="B28" s="39"/>
      <c r="C28" s="39"/>
      <c r="D28" s="39"/>
      <c r="E28" s="39"/>
      <c r="F28" s="39"/>
      <c r="G28" s="39"/>
      <c r="H28" s="39"/>
      <c r="I28" s="39"/>
      <c r="J28" s="39"/>
      <c r="K28" s="39"/>
      <c r="L28" s="39"/>
      <c r="M28" s="40"/>
    </row>
    <row r="29" spans="1:13">
      <c r="A29" s="38"/>
      <c r="B29" s="107" t="s">
        <v>2</v>
      </c>
      <c r="C29" s="108"/>
      <c r="D29" s="108"/>
      <c r="E29" s="108"/>
      <c r="F29" s="109"/>
      <c r="G29" s="39"/>
      <c r="H29" s="39"/>
      <c r="I29" s="39"/>
      <c r="J29" s="39"/>
      <c r="K29" s="39"/>
      <c r="L29" s="39"/>
      <c r="M29" s="40"/>
    </row>
    <row r="30" spans="1:13">
      <c r="A30" s="38"/>
      <c r="B30" s="110" t="s">
        <v>3</v>
      </c>
      <c r="C30" s="111"/>
      <c r="D30" s="111"/>
      <c r="E30" s="111"/>
      <c r="F30" s="112"/>
      <c r="G30" s="39"/>
      <c r="H30" s="39"/>
      <c r="I30" s="39"/>
      <c r="J30" s="39"/>
      <c r="K30" s="39"/>
      <c r="L30" s="39"/>
      <c r="M30" s="40"/>
    </row>
    <row r="31" spans="1:13">
      <c r="A31" s="38"/>
      <c r="B31" s="113" t="s">
        <v>4</v>
      </c>
      <c r="C31" s="114"/>
      <c r="D31" s="114"/>
      <c r="E31" s="114"/>
      <c r="F31" s="115"/>
      <c r="G31" s="39"/>
      <c r="H31" s="39"/>
      <c r="I31" s="39"/>
      <c r="J31" s="39"/>
      <c r="K31" s="39"/>
      <c r="L31" s="39"/>
      <c r="M31" s="40"/>
    </row>
    <row r="32" spans="1:13">
      <c r="A32" s="38"/>
      <c r="B32" s="39"/>
      <c r="C32" s="39"/>
      <c r="D32" s="39"/>
      <c r="E32" s="39"/>
      <c r="F32" s="39"/>
      <c r="G32" s="39"/>
      <c r="H32" s="39"/>
      <c r="I32" s="39"/>
      <c r="J32" s="39"/>
      <c r="K32" s="39"/>
      <c r="L32" s="39"/>
      <c r="M32" s="40"/>
    </row>
    <row r="33" spans="1:19">
      <c r="A33" s="38"/>
      <c r="B33" s="87" t="s">
        <v>5</v>
      </c>
      <c r="C33" s="39"/>
      <c r="D33" s="39"/>
      <c r="E33" s="39"/>
      <c r="F33" s="39"/>
      <c r="G33" s="39"/>
      <c r="H33" s="39"/>
      <c r="I33" s="39"/>
      <c r="J33" s="39"/>
      <c r="K33" s="39"/>
      <c r="L33" s="39"/>
      <c r="M33" s="40"/>
    </row>
    <row r="34" spans="1:19">
      <c r="A34" s="38"/>
      <c r="B34" s="39"/>
      <c r="C34" s="39"/>
      <c r="D34" s="39"/>
      <c r="E34" s="39"/>
      <c r="F34" s="39"/>
      <c r="G34" s="39"/>
      <c r="H34" s="39"/>
      <c r="I34" s="39"/>
      <c r="J34" s="39"/>
      <c r="K34" s="39"/>
      <c r="L34" s="39"/>
      <c r="M34" s="40"/>
    </row>
    <row r="35" spans="1:19">
      <c r="A35" s="38"/>
      <c r="B35" s="39"/>
      <c r="C35" s="39"/>
      <c r="D35" s="39"/>
      <c r="E35" s="39"/>
      <c r="F35" s="39"/>
      <c r="G35" s="39"/>
      <c r="H35" s="39"/>
      <c r="I35" s="39"/>
      <c r="J35" s="39"/>
      <c r="K35" s="39"/>
      <c r="L35" s="39"/>
      <c r="M35" s="40"/>
    </row>
    <row r="36" spans="1:19">
      <c r="A36" s="38"/>
      <c r="B36" s="39"/>
      <c r="C36" s="39"/>
      <c r="D36" s="39"/>
      <c r="E36" s="39"/>
      <c r="F36" s="39"/>
      <c r="G36" s="39"/>
      <c r="H36" s="39"/>
      <c r="I36" s="39"/>
      <c r="J36" s="39"/>
      <c r="K36" s="39"/>
      <c r="L36" s="39"/>
      <c r="M36" s="40"/>
    </row>
    <row r="37" spans="1:19">
      <c r="A37" s="38"/>
      <c r="B37" s="39"/>
      <c r="C37" s="39"/>
      <c r="D37" s="39"/>
      <c r="E37" s="39"/>
      <c r="F37" s="39"/>
      <c r="G37" s="39"/>
      <c r="H37" s="39"/>
      <c r="I37" s="39"/>
      <c r="J37" s="39"/>
      <c r="K37" s="39"/>
      <c r="L37" s="39"/>
      <c r="M37" s="40"/>
    </row>
    <row r="38" spans="1:19">
      <c r="A38" s="38"/>
      <c r="B38" s="39"/>
      <c r="C38" s="39"/>
      <c r="D38" s="39"/>
      <c r="E38" s="39"/>
      <c r="F38" s="39"/>
      <c r="G38" s="39"/>
      <c r="H38" s="39"/>
      <c r="I38" s="39"/>
      <c r="J38" s="39"/>
      <c r="K38" s="39"/>
      <c r="L38" s="39"/>
      <c r="M38" s="40"/>
      <c r="N38" s="154"/>
      <c r="O38" s="154"/>
      <c r="P38" s="154"/>
      <c r="Q38" s="154"/>
      <c r="R38" s="154"/>
      <c r="S38" s="154"/>
    </row>
    <row r="39" spans="1:19">
      <c r="A39" s="38"/>
      <c r="B39" s="39"/>
      <c r="C39" s="39"/>
      <c r="D39" s="39"/>
      <c r="E39" s="39"/>
      <c r="F39" s="39"/>
      <c r="G39" s="39"/>
      <c r="H39" s="39"/>
      <c r="I39" s="39"/>
      <c r="J39" s="39"/>
      <c r="K39" s="39"/>
      <c r="L39" s="39"/>
      <c r="M39" s="40"/>
      <c r="N39" s="154"/>
      <c r="O39" s="154"/>
      <c r="P39" s="154"/>
      <c r="Q39" s="154"/>
      <c r="R39" s="154"/>
      <c r="S39" s="154"/>
    </row>
    <row r="40" spans="1:19">
      <c r="A40" s="38"/>
      <c r="B40" s="39"/>
      <c r="C40" s="39"/>
      <c r="D40" s="39"/>
      <c r="E40" s="39"/>
      <c r="F40" s="39"/>
      <c r="G40" s="39"/>
      <c r="H40" s="39"/>
      <c r="I40" s="39"/>
      <c r="J40" s="39"/>
      <c r="K40" s="39"/>
      <c r="L40" s="39"/>
      <c r="M40" s="40"/>
    </row>
    <row r="41" spans="1:19">
      <c r="A41" s="38"/>
      <c r="B41" s="39"/>
      <c r="C41" s="39"/>
      <c r="D41" s="39"/>
      <c r="E41" s="39"/>
      <c r="F41" s="39"/>
      <c r="G41" s="39"/>
      <c r="H41" s="39"/>
      <c r="I41" s="39"/>
      <c r="J41" s="39"/>
      <c r="K41" s="39"/>
      <c r="L41" s="39"/>
      <c r="M41" s="40"/>
    </row>
    <row r="42" spans="1:19">
      <c r="A42" s="38"/>
      <c r="B42" s="39"/>
      <c r="C42" s="39"/>
      <c r="D42" s="39"/>
      <c r="E42" s="39"/>
      <c r="F42" s="39"/>
      <c r="G42" s="39"/>
      <c r="H42" s="39"/>
      <c r="I42" s="39"/>
      <c r="J42" s="39"/>
      <c r="K42" s="39"/>
      <c r="L42" s="39"/>
      <c r="M42" s="40"/>
    </row>
    <row r="43" spans="1:19">
      <c r="A43" s="38"/>
      <c r="B43" s="39"/>
      <c r="C43" s="39"/>
      <c r="D43" s="39"/>
      <c r="E43" s="39"/>
      <c r="F43" s="39"/>
      <c r="G43" s="39"/>
      <c r="H43" s="39"/>
      <c r="I43" s="39"/>
      <c r="J43" s="39"/>
      <c r="K43" s="39"/>
      <c r="L43" s="39"/>
      <c r="M43" s="40"/>
    </row>
    <row r="44" spans="1:19">
      <c r="A44" s="38"/>
      <c r="B44" s="39"/>
      <c r="C44" s="39"/>
      <c r="D44" s="39"/>
      <c r="E44" s="39"/>
      <c r="F44" s="39"/>
      <c r="G44" s="39"/>
      <c r="H44" s="39"/>
      <c r="I44" s="39"/>
      <c r="J44" s="39"/>
      <c r="K44" s="39"/>
      <c r="L44" s="39"/>
      <c r="M44" s="40"/>
    </row>
    <row r="45" spans="1:19">
      <c r="A45" s="38"/>
      <c r="B45" s="39"/>
      <c r="C45" s="39"/>
      <c r="D45" s="39"/>
      <c r="E45" s="39"/>
      <c r="F45" s="39"/>
      <c r="G45" s="39"/>
      <c r="H45" s="39"/>
      <c r="I45" s="39"/>
      <c r="J45" s="39"/>
      <c r="K45" s="39"/>
      <c r="L45" s="39"/>
      <c r="M45" s="40"/>
    </row>
    <row r="46" spans="1:19">
      <c r="A46" s="38"/>
      <c r="B46" s="39"/>
      <c r="C46" s="39"/>
      <c r="D46" s="39"/>
      <c r="E46" s="39"/>
      <c r="F46" s="39"/>
      <c r="G46" s="39"/>
      <c r="H46" s="39"/>
      <c r="I46" s="39"/>
      <c r="J46" s="39"/>
      <c r="K46" s="39"/>
      <c r="L46" s="39"/>
      <c r="M46" s="40"/>
    </row>
    <row r="47" spans="1:19">
      <c r="A47" s="38"/>
      <c r="B47" s="39"/>
      <c r="C47" s="39"/>
      <c r="D47" s="39"/>
      <c r="E47" s="39"/>
      <c r="F47" s="39"/>
      <c r="G47" s="39"/>
      <c r="H47" s="39"/>
      <c r="I47" s="39"/>
      <c r="J47" s="39"/>
      <c r="K47" s="39"/>
      <c r="L47" s="39"/>
      <c r="M47" s="40"/>
    </row>
    <row r="48" spans="1:19" ht="13.5" thickBot="1">
      <c r="A48" s="41"/>
      <c r="B48" s="42"/>
      <c r="C48" s="42"/>
      <c r="D48" s="42"/>
      <c r="E48" s="42"/>
      <c r="F48" s="42"/>
      <c r="G48" s="42"/>
      <c r="H48" s="42"/>
      <c r="I48" s="42"/>
      <c r="J48" s="42"/>
      <c r="K48" s="42"/>
      <c r="L48" s="42"/>
      <c r="M48" s="43"/>
    </row>
  </sheetData>
  <sheetProtection sheet="1" objects="1" scenarios="1"/>
  <mergeCells count="3">
    <mergeCell ref="F5:L5"/>
    <mergeCell ref="F7:L7"/>
    <mergeCell ref="F6:L6"/>
  </mergeCells>
  <hyperlinks>
    <hyperlink ref="F7" r:id="rId1" xr:uid="{C347AD6B-CBEF-4C02-BC0E-AAFDA3254887}"/>
    <hyperlink ref="F6" r:id="rId2" display="https://www.uwyo.edu/research/" xr:uid="{72042D09-5997-45C8-B1F2-2BBF5556536C}"/>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64842-26F5-47CE-A63E-817B21C6B898}">
  <sheetPr>
    <tabColor rgb="FF1E3888"/>
  </sheetPr>
  <dimension ref="A1:F23"/>
  <sheetViews>
    <sheetView workbookViewId="0">
      <selection activeCell="D20" sqref="D20:E20"/>
    </sheetView>
  </sheetViews>
  <sheetFormatPr defaultRowHeight="12.75"/>
  <cols>
    <col min="2" max="2" width="23.7109375" customWidth="1"/>
    <col min="3" max="3" width="28.140625" customWidth="1"/>
    <col min="4" max="4" width="56.7109375" customWidth="1"/>
    <col min="5" max="5" width="32.5703125" customWidth="1"/>
  </cols>
  <sheetData>
    <row r="1" spans="1:6" ht="13.5" thickBot="1">
      <c r="A1" s="161"/>
      <c r="B1" s="161"/>
      <c r="C1" s="161"/>
      <c r="D1" s="161"/>
      <c r="E1" s="161"/>
      <c r="F1" s="161"/>
    </row>
    <row r="2" spans="1:6" ht="20.25" thickTop="1" thickBot="1">
      <c r="A2" s="162"/>
      <c r="B2" s="163" t="s">
        <v>227</v>
      </c>
      <c r="C2" s="162"/>
      <c r="D2" s="162"/>
      <c r="E2" s="162"/>
      <c r="F2" s="162"/>
    </row>
    <row r="3" spans="1:6" ht="13.5" thickTop="1"/>
    <row r="4" spans="1:6">
      <c r="C4" s="158" t="s">
        <v>222</v>
      </c>
      <c r="D4" s="159"/>
    </row>
    <row r="5" spans="1:6">
      <c r="C5" s="160" t="s">
        <v>223</v>
      </c>
      <c r="D5" s="159"/>
    </row>
    <row r="6" spans="1:6">
      <c r="C6" s="160" t="s">
        <v>224</v>
      </c>
      <c r="D6" s="168"/>
    </row>
    <row r="7" spans="1:6">
      <c r="C7" s="160" t="s">
        <v>225</v>
      </c>
      <c r="D7" s="168"/>
    </row>
    <row r="8" spans="1:6">
      <c r="C8" s="164" t="s">
        <v>88</v>
      </c>
      <c r="D8" s="169" t="s">
        <v>89</v>
      </c>
    </row>
    <row r="11" spans="1:6">
      <c r="B11" s="220" t="s">
        <v>226</v>
      </c>
      <c r="C11" s="221"/>
      <c r="D11" s="221"/>
    </row>
    <row r="12" spans="1:6">
      <c r="B12" s="221"/>
      <c r="C12" s="221"/>
      <c r="D12" s="221"/>
    </row>
    <row r="14" spans="1:6">
      <c r="B14" s="222" t="s">
        <v>221</v>
      </c>
      <c r="C14" s="223"/>
      <c r="D14" s="223"/>
    </row>
    <row r="16" spans="1:6">
      <c r="B16" s="156" t="s">
        <v>231</v>
      </c>
      <c r="C16" s="171"/>
      <c r="D16" s="218" t="s">
        <v>232</v>
      </c>
      <c r="E16" s="219"/>
    </row>
    <row r="18" spans="2:5" s="167" customFormat="1" ht="55.9" customHeight="1">
      <c r="B18" s="165" t="s">
        <v>218</v>
      </c>
      <c r="C18" s="166" t="str">
        <f>IF($C$16="", "-",WORKDAY($C$16,-10,Table14[UW Closure Dates]))</f>
        <v>-</v>
      </c>
      <c r="D18" s="224" t="s">
        <v>228</v>
      </c>
      <c r="E18" s="224"/>
    </row>
    <row r="19" spans="2:5" s="167" customFormat="1" ht="55.9" customHeight="1">
      <c r="B19" s="165" t="s">
        <v>219</v>
      </c>
      <c r="C19" s="166" t="str">
        <f>IF($C$16="", "-",WORKDAY($C$16,-5,Table14[UW Closure Dates]))</f>
        <v>-</v>
      </c>
      <c r="D19" s="225" t="s">
        <v>249</v>
      </c>
      <c r="E19" s="226"/>
    </row>
    <row r="20" spans="2:5" s="167" customFormat="1" ht="55.9" customHeight="1">
      <c r="B20" s="165" t="s">
        <v>220</v>
      </c>
      <c r="C20" s="166" t="str">
        <f>IF($C$16="", "-",WORKDAY($C$16,-3,Table14[UW Closure Dates]))</f>
        <v>-</v>
      </c>
      <c r="D20" s="225" t="s">
        <v>248</v>
      </c>
      <c r="E20" s="226"/>
    </row>
    <row r="22" spans="2:5">
      <c r="B22" s="216" t="s">
        <v>229</v>
      </c>
      <c r="C22" s="217"/>
      <c r="D22" s="217"/>
    </row>
    <row r="23" spans="2:5">
      <c r="C23" s="170" t="s">
        <v>230</v>
      </c>
    </row>
  </sheetData>
  <sheetProtection sheet="1" objects="1" scenarios="1"/>
  <mergeCells count="7">
    <mergeCell ref="B22:D22"/>
    <mergeCell ref="D16:E16"/>
    <mergeCell ref="B11:D12"/>
    <mergeCell ref="B14:D14"/>
    <mergeCell ref="D18:E18"/>
    <mergeCell ref="D19:E19"/>
    <mergeCell ref="D20:E20"/>
  </mergeCells>
  <hyperlinks>
    <hyperlink ref="D18:E18" r:id="rId1" display="For notice of Intent - start your RoamWyo entry and include the PI, Deadline and Opportunity info" xr:uid="{5EF071F1-AA7F-4D13-A9E4-DF3D8D3CE176}"/>
    <hyperlink ref="C23" r:id="rId2" display="https://www.uwyo.edu/research/support-and-resources/proposal-development/who-will-i-work-with/index.html" xr:uid="{B24D6273-0294-4779-8FE8-AF794A67472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FF7592E-65F4-4335-8DD4-99E27FBB1994}">
          <x14:formula1>
            <xm:f>'Lookup Tables'!$F$2:$F$6</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56BD-9E29-4A1E-AE8D-53F5E342EFCF}">
  <sheetPr>
    <tabColor rgb="FFFFB5C2"/>
  </sheetPr>
  <dimension ref="B1:K26"/>
  <sheetViews>
    <sheetView topLeftCell="B1" workbookViewId="0">
      <selection activeCell="I21" sqref="I21"/>
    </sheetView>
  </sheetViews>
  <sheetFormatPr defaultRowHeight="12.75"/>
  <cols>
    <col min="1" max="1" width="5.28515625" customWidth="1"/>
    <col min="2" max="2" width="28.42578125" customWidth="1"/>
    <col min="3" max="5" width="31.85546875" customWidth="1"/>
    <col min="6" max="6" width="32.140625" bestFit="1" customWidth="1"/>
    <col min="7" max="7" width="23.5703125" bestFit="1" customWidth="1"/>
    <col min="8" max="8" width="13.5703125" bestFit="1" customWidth="1"/>
    <col min="9" max="9" width="16.28515625" bestFit="1" customWidth="1"/>
    <col min="10" max="10" width="25.140625" customWidth="1"/>
  </cols>
  <sheetData>
    <row r="1" spans="2:11" ht="25.9" customHeight="1">
      <c r="B1" s="182" t="s">
        <v>6</v>
      </c>
      <c r="C1" s="183" t="s">
        <v>7</v>
      </c>
      <c r="D1" s="183" t="s">
        <v>8</v>
      </c>
      <c r="E1" s="183"/>
      <c r="F1" s="180" t="s">
        <v>9</v>
      </c>
      <c r="G1" s="173" t="s">
        <v>10</v>
      </c>
      <c r="H1" s="173" t="s">
        <v>11</v>
      </c>
      <c r="I1" s="181" t="s">
        <v>12</v>
      </c>
      <c r="J1" s="173" t="s">
        <v>13</v>
      </c>
      <c r="K1" s="167" t="s">
        <v>14</v>
      </c>
    </row>
    <row r="2" spans="2:11">
      <c r="B2" s="120">
        <f>'Getting Started'!D4</f>
        <v>0</v>
      </c>
      <c r="C2" s="116" t="s">
        <v>15</v>
      </c>
      <c r="D2" s="227" t="s">
        <v>16</v>
      </c>
      <c r="E2" s="228"/>
      <c r="F2" s="122">
        <v>0</v>
      </c>
      <c r="G2" s="116" t="s">
        <v>175</v>
      </c>
      <c r="H2" s="4">
        <f>IF(G2="Academic Year",F2/9,(IF(G2="Calendar Year",F2/12,0)))</f>
        <v>0</v>
      </c>
      <c r="I2" s="120">
        <v>0</v>
      </c>
      <c r="J2" s="119">
        <f>I2*H2</f>
        <v>0</v>
      </c>
      <c r="K2" s="53">
        <f>IF(G2="Academic Year",I2/9,(IF(G2="Calendar Year",I2/12,0)))</f>
        <v>0</v>
      </c>
    </row>
    <row r="3" spans="2:11">
      <c r="B3" s="120" t="s">
        <v>18</v>
      </c>
      <c r="C3" s="116" t="s">
        <v>180</v>
      </c>
      <c r="D3" s="227" t="s">
        <v>16</v>
      </c>
      <c r="E3" s="228"/>
      <c r="F3" s="121">
        <v>0</v>
      </c>
      <c r="G3" s="116" t="s">
        <v>17</v>
      </c>
      <c r="H3" s="4">
        <f t="shared" ref="H3:H11" si="0">IF(G3="Academic Year",F3/9,(IF(G3="Calendar Year",F3/12,0)))</f>
        <v>0</v>
      </c>
      <c r="I3" s="120">
        <v>0</v>
      </c>
      <c r="J3" s="119">
        <f t="shared" ref="J3:J11" si="1">I3*H3</f>
        <v>0</v>
      </c>
      <c r="K3" s="53">
        <f t="shared" ref="K3:K11" si="2">IF(G3="Academic Year",I3/9,(IF(G3="Calendar Year",I3/12,0)))</f>
        <v>0</v>
      </c>
    </row>
    <row r="4" spans="2:11">
      <c r="B4" s="120" t="s">
        <v>19</v>
      </c>
      <c r="C4" s="116" t="s">
        <v>17</v>
      </c>
      <c r="D4" s="227" t="s">
        <v>17</v>
      </c>
      <c r="E4" s="228"/>
      <c r="F4" s="121">
        <v>0</v>
      </c>
      <c r="G4" s="116" t="s">
        <v>17</v>
      </c>
      <c r="H4" s="4">
        <f t="shared" si="0"/>
        <v>0</v>
      </c>
      <c r="I4" s="120">
        <v>0</v>
      </c>
      <c r="J4" s="119">
        <f t="shared" si="1"/>
        <v>0</v>
      </c>
      <c r="K4" s="53">
        <f t="shared" si="2"/>
        <v>0</v>
      </c>
    </row>
    <row r="5" spans="2:11">
      <c r="B5" s="120" t="s">
        <v>20</v>
      </c>
      <c r="C5" s="116" t="s">
        <v>17</v>
      </c>
      <c r="D5" s="227" t="s">
        <v>17</v>
      </c>
      <c r="E5" s="228"/>
      <c r="F5" s="121">
        <v>0</v>
      </c>
      <c r="G5" s="116" t="s">
        <v>17</v>
      </c>
      <c r="H5" s="4">
        <f t="shared" si="0"/>
        <v>0</v>
      </c>
      <c r="I5" s="120">
        <v>0</v>
      </c>
      <c r="J5" s="119">
        <f t="shared" si="1"/>
        <v>0</v>
      </c>
      <c r="K5" s="53">
        <f t="shared" si="2"/>
        <v>0</v>
      </c>
    </row>
    <row r="6" spans="2:11">
      <c r="B6" s="120" t="s">
        <v>21</v>
      </c>
      <c r="C6" s="116" t="s">
        <v>17</v>
      </c>
      <c r="D6" s="227" t="s">
        <v>17</v>
      </c>
      <c r="E6" s="228"/>
      <c r="F6" s="121">
        <v>0</v>
      </c>
      <c r="G6" s="116" t="s">
        <v>17</v>
      </c>
      <c r="H6" s="4">
        <f t="shared" si="0"/>
        <v>0</v>
      </c>
      <c r="I6" s="120">
        <v>0</v>
      </c>
      <c r="J6" s="119">
        <f t="shared" si="1"/>
        <v>0</v>
      </c>
      <c r="K6" s="53">
        <f t="shared" si="2"/>
        <v>0</v>
      </c>
    </row>
    <row r="7" spans="2:11">
      <c r="B7" s="120" t="s">
        <v>22</v>
      </c>
      <c r="C7" s="116" t="s">
        <v>17</v>
      </c>
      <c r="D7" s="227" t="s">
        <v>17</v>
      </c>
      <c r="E7" s="228"/>
      <c r="F7" s="121">
        <v>0</v>
      </c>
      <c r="G7" s="116" t="s">
        <v>17</v>
      </c>
      <c r="H7" s="4">
        <f t="shared" si="0"/>
        <v>0</v>
      </c>
      <c r="I7" s="120">
        <v>0</v>
      </c>
      <c r="J7" s="119">
        <f t="shared" si="1"/>
        <v>0</v>
      </c>
      <c r="K7" s="53">
        <f t="shared" si="2"/>
        <v>0</v>
      </c>
    </row>
    <row r="8" spans="2:11">
      <c r="B8" s="120" t="s">
        <v>23</v>
      </c>
      <c r="C8" s="116" t="s">
        <v>17</v>
      </c>
      <c r="D8" s="227" t="s">
        <v>17</v>
      </c>
      <c r="E8" s="228"/>
      <c r="F8" s="121">
        <v>0</v>
      </c>
      <c r="G8" s="116" t="s">
        <v>17</v>
      </c>
      <c r="H8" s="4">
        <f t="shared" si="0"/>
        <v>0</v>
      </c>
      <c r="I8" s="120">
        <v>0</v>
      </c>
      <c r="J8" s="119">
        <f t="shared" si="1"/>
        <v>0</v>
      </c>
      <c r="K8" s="53">
        <f t="shared" si="2"/>
        <v>0</v>
      </c>
    </row>
    <row r="9" spans="2:11">
      <c r="B9" s="120" t="s">
        <v>24</v>
      </c>
      <c r="C9" s="116" t="s">
        <v>17</v>
      </c>
      <c r="D9" s="227" t="s">
        <v>17</v>
      </c>
      <c r="E9" s="228"/>
      <c r="F9" s="121">
        <v>0</v>
      </c>
      <c r="G9" s="116" t="s">
        <v>17</v>
      </c>
      <c r="H9" s="4">
        <f t="shared" si="0"/>
        <v>0</v>
      </c>
      <c r="I9" s="120">
        <v>0</v>
      </c>
      <c r="J9" s="119">
        <f t="shared" si="1"/>
        <v>0</v>
      </c>
      <c r="K9" s="53">
        <f t="shared" si="2"/>
        <v>0</v>
      </c>
    </row>
    <row r="10" spans="2:11">
      <c r="B10" s="120" t="s">
        <v>25</v>
      </c>
      <c r="C10" s="116" t="s">
        <v>17</v>
      </c>
      <c r="D10" s="227" t="s">
        <v>17</v>
      </c>
      <c r="E10" s="228"/>
      <c r="F10" s="121">
        <v>0</v>
      </c>
      <c r="G10" s="116" t="s">
        <v>17</v>
      </c>
      <c r="H10" s="4">
        <f t="shared" si="0"/>
        <v>0</v>
      </c>
      <c r="I10" s="120">
        <v>0</v>
      </c>
      <c r="J10" s="119">
        <f t="shared" si="1"/>
        <v>0</v>
      </c>
      <c r="K10" s="53">
        <f t="shared" si="2"/>
        <v>0</v>
      </c>
    </row>
    <row r="11" spans="2:11">
      <c r="B11" s="120" t="s">
        <v>26</v>
      </c>
      <c r="C11" s="116" t="s">
        <v>17</v>
      </c>
      <c r="D11" s="227" t="s">
        <v>17</v>
      </c>
      <c r="E11" s="228"/>
      <c r="F11" s="121">
        <v>0</v>
      </c>
      <c r="G11" s="116" t="s">
        <v>17</v>
      </c>
      <c r="H11" s="4">
        <f t="shared" si="0"/>
        <v>0</v>
      </c>
      <c r="I11" s="120">
        <v>0</v>
      </c>
      <c r="J11" s="119">
        <f t="shared" si="1"/>
        <v>0</v>
      </c>
      <c r="K11" s="53">
        <f t="shared" si="2"/>
        <v>0</v>
      </c>
    </row>
    <row r="13" spans="2:11">
      <c r="B13" s="182" t="s">
        <v>6</v>
      </c>
      <c r="C13" s="183" t="s">
        <v>27</v>
      </c>
      <c r="D13" s="183" t="s">
        <v>28</v>
      </c>
      <c r="E13" s="183" t="s">
        <v>29</v>
      </c>
      <c r="F13" s="183" t="s">
        <v>30</v>
      </c>
    </row>
    <row r="14" spans="2:11">
      <c r="B14" s="120" t="s">
        <v>31</v>
      </c>
      <c r="C14" s="116" t="s">
        <v>17</v>
      </c>
      <c r="D14" s="116" t="s">
        <v>17</v>
      </c>
      <c r="E14" s="117" t="str">
        <f>IF(C14="Fall Semester",
    IF(D14="Master's Student", 'Lookup Tables'!$B$22,
       IF(D14="PhD Student", 'Lookup Tables'!$C$22, "-")),
IF(C14="Spring Semester",
    IF(D14="Master's Student", 'Lookup Tables'!$B$22,
       IF(D14="PhD Student", 'Lookup Tables'!$C$22, "-")),
IF(C14="Summer Semester",
    IF(D14="Master's Student", 'Lookup Tables'!$B$23,
       IF(D14="PhD Student", 'Lookup Tables'!$C$23, "-")),
IF(C14="Academic Year",
    IF(D14="Master's Student", 'Lookup Tables'!$B$21,
       IF(D14="PhD Student", 'Lookup Tables'!$C$21, "-")),
IF(C14="Calendar Year",
    IF(D14="Master's Student", 'Lookup Tables'!$B$20,
       IF(D14="PhD Student", 'Lookup Tables'!$C$20, "-")),
"-")))))</f>
        <v>-</v>
      </c>
      <c r="F14" s="117" t="str">
        <f>IF(C14="Fall Semester", 'Lookup Tables'!$I$20,
    IF(C14="Spring Semester", 'Lookup Tables'!$I$21,
    IF(C14="Summer Semester", 'Lookup Tables'!$I$22,
    IF(C14="Academic Year", 'Lookup Tables'!$I$23,
    IF(C14="Calendar Year", 'Lookup Tables'!$I$24, "-")))))</f>
        <v>-</v>
      </c>
    </row>
    <row r="15" spans="2:11">
      <c r="B15" s="120" t="s">
        <v>32</v>
      </c>
      <c r="C15" s="116" t="s">
        <v>17</v>
      </c>
      <c r="D15" s="116" t="s">
        <v>17</v>
      </c>
      <c r="E15" s="117" t="str">
        <f>IF(C15="Fall Semester",
    IF(D15="Master's Student", 'Lookup Tables'!$B$22,
       IF(D15="PhD Student", 'Lookup Tables'!$C$22, "-")),
IF(C15="Spring Semester",
    IF(D15="Master's Student", 'Lookup Tables'!$B$22,
       IF(D15="PhD Student", 'Lookup Tables'!$C$22, "-")),
IF(C15="Summer Semester",
    IF(D15="Master's Student", 'Lookup Tables'!$B$23,
       IF(D15="PhD Student", 'Lookup Tables'!$C$23, "-")),
IF(C15="Academic Year",
    IF(D15="Master's Student", 'Lookup Tables'!$B$21,
       IF(D15="PhD Student", 'Lookup Tables'!$C$21, "-")),
IF(C15="Calendar Year",
    IF(D15="Master's Student", 'Lookup Tables'!$B$20,
       IF(D15="PhD Student", 'Lookup Tables'!$C$20, "-")),
"-")))))</f>
        <v>-</v>
      </c>
      <c r="F15" s="117" t="str">
        <f>IF(C15="Fall Semester", 'Lookup Tables'!$I$20,
    IF(C15="Spring Semester", 'Lookup Tables'!$I$21,
    IF(C15="Summer Semester", 'Lookup Tables'!$I$22,
    IF(C15="Academic Year", 'Lookup Tables'!$I$23,
    IF(C15="Calendar Year", 'Lookup Tables'!$I$24, "-")))))</f>
        <v>-</v>
      </c>
    </row>
    <row r="16" spans="2:11">
      <c r="B16" s="120" t="s">
        <v>33</v>
      </c>
      <c r="C16" s="116" t="s">
        <v>17</v>
      </c>
      <c r="D16" s="116" t="s">
        <v>17</v>
      </c>
      <c r="E16" s="117" t="str">
        <f>IF(C16="Fall Semester",
    IF(D16="Master's Student", 'Lookup Tables'!$B$22,
       IF(D16="PhD Student", 'Lookup Tables'!$C$22, "-")),
IF(C16="Spring Semester",
    IF(D16="Master's Student", 'Lookup Tables'!$B$22,
       IF(D16="PhD Student", 'Lookup Tables'!$C$22, "-")),
IF(C16="Summer Semester",
    IF(D16="Master's Student", 'Lookup Tables'!$B$23,
       IF(D16="PhD Student", 'Lookup Tables'!$C$23, "-")),
IF(C16="Academic Year",
    IF(D16="Master's Student", 'Lookup Tables'!$B$21,
       IF(D16="PhD Student", 'Lookup Tables'!$C$21, "-")),
IF(C16="Calendar Year",
    IF(D16="Master's Student", 'Lookup Tables'!$B$20,
       IF(D16="PhD Student", 'Lookup Tables'!$C$20, "-")),
"-")))))</f>
        <v>-</v>
      </c>
      <c r="F16" s="117" t="str">
        <f>IF(C16="Fall Semester", 'Lookup Tables'!$I$20,
    IF(C16="Spring Semester", 'Lookup Tables'!$I$21,
    IF(C16="Summer Semester", 'Lookup Tables'!$I$22,
    IF(C16="Academic Year", 'Lookup Tables'!$I$23,
    IF(C16="Calendar Year", 'Lookup Tables'!$I$24, "-")))))</f>
        <v>-</v>
      </c>
    </row>
    <row r="17" spans="2:6">
      <c r="B17" s="120" t="s">
        <v>34</v>
      </c>
      <c r="C17" s="116" t="s">
        <v>17</v>
      </c>
      <c r="D17" s="116" t="s">
        <v>17</v>
      </c>
      <c r="E17" s="117" t="str">
        <f>IF(C17="Fall Semester",
    IF(D17="Master's Student", 'Lookup Tables'!$B$22,
       IF(D17="PhD Student", 'Lookup Tables'!$C$22, "-")),
IF(C17="Spring Semester",
    IF(D17="Master's Student", 'Lookup Tables'!$B$22,
       IF(D17="PhD Student", 'Lookup Tables'!$C$22, "-")),
IF(C17="Summer Semester",
    IF(D17="Master's Student", 'Lookup Tables'!$B$23,
       IF(D17="PhD Student", 'Lookup Tables'!$C$23, "-")),
IF(C17="Academic Year",
    IF(D17="Master's Student", 'Lookup Tables'!$B$21,
       IF(D17="PhD Student", 'Lookup Tables'!$C$21, "-")),
IF(C17="Calendar Year",
    IF(D17="Master's Student", 'Lookup Tables'!$B$20,
       IF(D17="PhD Student", 'Lookup Tables'!$C$20, "-")),
"-")))))</f>
        <v>-</v>
      </c>
      <c r="F17" s="117" t="str">
        <f>IF(C17="Fall Semester", 'Lookup Tables'!$I$20,
    IF(C17="Spring Semester", 'Lookup Tables'!$I$21,
    IF(C17="Summer Semester", 'Lookup Tables'!$I$22,
    IF(C17="Academic Year", 'Lookup Tables'!$I$23,
    IF(C17="Calendar Year", 'Lookup Tables'!$I$24, "-")))))</f>
        <v>-</v>
      </c>
    </row>
    <row r="18" spans="2:6">
      <c r="B18" s="120" t="s">
        <v>35</v>
      </c>
      <c r="C18" s="116" t="s">
        <v>17</v>
      </c>
      <c r="D18" s="116" t="s">
        <v>17</v>
      </c>
      <c r="E18" s="117" t="str">
        <f>IF(C18="Fall Semester",
    IF(D18="Master's Student", 'Lookup Tables'!$B$22,
       IF(D18="PhD Student", 'Lookup Tables'!$C$22, "-")),
IF(C18="Spring Semester",
    IF(D18="Master's Student", 'Lookup Tables'!$B$22,
       IF(D18="PhD Student", 'Lookup Tables'!$C$22, "-")),
IF(C18="Summer Semester",
    IF(D18="Master's Student", 'Lookup Tables'!$B$23,
       IF(D18="PhD Student", 'Lookup Tables'!$C$23, "-")),
IF(C18="Academic Year",
    IF(D18="Master's Student", 'Lookup Tables'!$B$21,
       IF(D18="PhD Student", 'Lookup Tables'!$C$21, "-")),
IF(C18="Calendar Year",
    IF(D18="Master's Student", 'Lookup Tables'!$B$20,
       IF(D18="PhD Student", 'Lookup Tables'!$C$20, "-")),
"-")))))</f>
        <v>-</v>
      </c>
      <c r="F18" s="117" t="str">
        <f>IF(C18="Fall Semester", 'Lookup Tables'!$I$20,
    IF(C18="Spring Semester", 'Lookup Tables'!$I$21,
    IF(C18="Summer Semester", 'Lookup Tables'!$I$22,
    IF(C18="Academic Year", 'Lookup Tables'!$I$23,
    IF(C18="Calendar Year", 'Lookup Tables'!$I$24, "-")))))</f>
        <v>-</v>
      </c>
    </row>
    <row r="21" spans="2:6" ht="25.5">
      <c r="B21" s="184" t="s">
        <v>237</v>
      </c>
      <c r="C21" s="173" t="s">
        <v>36</v>
      </c>
      <c r="D21" s="173" t="s">
        <v>37</v>
      </c>
      <c r="E21" s="173" t="s">
        <v>38</v>
      </c>
      <c r="F21" s="173" t="s">
        <v>39</v>
      </c>
    </row>
    <row r="22" spans="2:6">
      <c r="B22" s="120" t="s">
        <v>40</v>
      </c>
      <c r="C22" s="120">
        <v>0</v>
      </c>
      <c r="D22" s="120">
        <v>0</v>
      </c>
      <c r="E22" s="121">
        <v>0</v>
      </c>
      <c r="F22" s="118">
        <f>C22*D22*E22</f>
        <v>0</v>
      </c>
    </row>
    <row r="23" spans="2:6">
      <c r="B23" s="120" t="s">
        <v>41</v>
      </c>
      <c r="C23" s="120">
        <v>0</v>
      </c>
      <c r="D23" s="120">
        <v>0</v>
      </c>
      <c r="E23" s="121">
        <v>0</v>
      </c>
      <c r="F23" s="118">
        <f t="shared" ref="F23:F26" si="3">C23*D23*E23</f>
        <v>0</v>
      </c>
    </row>
    <row r="24" spans="2:6">
      <c r="B24" s="120" t="s">
        <v>42</v>
      </c>
      <c r="C24" s="120">
        <v>0</v>
      </c>
      <c r="D24" s="120">
        <v>0</v>
      </c>
      <c r="E24" s="121">
        <v>0</v>
      </c>
      <c r="F24" s="118">
        <f t="shared" si="3"/>
        <v>0</v>
      </c>
    </row>
    <row r="25" spans="2:6">
      <c r="B25" s="120" t="s">
        <v>43</v>
      </c>
      <c r="C25" s="120">
        <v>0</v>
      </c>
      <c r="D25" s="120">
        <v>0</v>
      </c>
      <c r="E25" s="121">
        <v>0</v>
      </c>
      <c r="F25" s="118">
        <f t="shared" si="3"/>
        <v>0</v>
      </c>
    </row>
    <row r="26" spans="2:6">
      <c r="B26" s="120" t="s">
        <v>44</v>
      </c>
      <c r="C26" s="120">
        <v>0</v>
      </c>
      <c r="D26" s="120">
        <v>0</v>
      </c>
      <c r="E26" s="121">
        <v>0</v>
      </c>
      <c r="F26" s="118">
        <f t="shared" si="3"/>
        <v>0</v>
      </c>
    </row>
  </sheetData>
  <sheetProtection sheet="1" objects="1" scenarios="1"/>
  <mergeCells count="10">
    <mergeCell ref="D8:E8"/>
    <mergeCell ref="D9:E9"/>
    <mergeCell ref="D10:E10"/>
    <mergeCell ref="D11:E11"/>
    <mergeCell ref="D2:E2"/>
    <mergeCell ref="D3:E3"/>
    <mergeCell ref="D4:E4"/>
    <mergeCell ref="D5:E5"/>
    <mergeCell ref="D6:E6"/>
    <mergeCell ref="D7:E7"/>
  </mergeCells>
  <phoneticPr fontId="9" type="noConversion"/>
  <dataValidations count="1">
    <dataValidation type="decimal" allowBlank="1" showInputMessage="1" showErrorMessage="1" sqref="I2:I11" xr:uid="{70609254-F5F7-488B-AE39-7E2948AB47A2}">
      <formula1>0</formula1>
      <formula2>12</formula2>
    </dataValidation>
  </dataValidations>
  <pageMargins left="0.75" right="0.75" top="1" bottom="1" header="0.5" footer="0.5"/>
  <pageSetup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31FC31C-B5EE-4110-BD7F-F62E324AC9BB}">
          <x14:formula1>
            <xm:f>'Lookup Tables'!$B$2:$B$5</xm:f>
          </x14:formula1>
          <xm:sqref>D2:D11</xm:sqref>
        </x14:dataValidation>
        <x14:dataValidation type="list" allowBlank="1" showInputMessage="1" showErrorMessage="1" xr:uid="{CDF60BEE-27BF-48C3-8F6F-6204C41FD6F5}">
          <x14:formula1>
            <xm:f>'Lookup Tables'!$A$2:$A$9</xm:f>
          </x14:formula1>
          <xm:sqref>C2:C11</xm:sqref>
        </x14:dataValidation>
        <x14:dataValidation type="list" allowBlank="1" showInputMessage="1" showErrorMessage="1" xr:uid="{2486855E-8FBF-4931-A259-6DCF70A3C359}">
          <x14:formula1>
            <xm:f>'Lookup Tables'!$C$2:$C$4</xm:f>
          </x14:formula1>
          <xm:sqref>G2:G11</xm:sqref>
        </x14:dataValidation>
        <x14:dataValidation type="list" allowBlank="1" showInputMessage="1" showErrorMessage="1" xr:uid="{C0DE81D8-3C23-43CC-990B-2C2D9C5A8262}">
          <x14:formula1>
            <xm:f>'Lookup Tables'!$K$2:$K$4</xm:f>
          </x14:formula1>
          <xm:sqref>D14:D18</xm:sqref>
        </x14:dataValidation>
        <x14:dataValidation type="list" allowBlank="1" showInputMessage="1" showErrorMessage="1" xr:uid="{6807D1EA-E137-4A67-976D-9F94A5224380}">
          <x14:formula1>
            <xm:f>'Lookup Tables'!$J$2:$J$7</xm:f>
          </x14:formula1>
          <xm:sqref>C14:C18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2E8A-B39E-4895-BDB8-012BDB565232}">
  <sheetPr>
    <tabColor rgb="FFFFB5C2"/>
  </sheetPr>
  <dimension ref="A1:T59"/>
  <sheetViews>
    <sheetView zoomScale="85" zoomScaleNormal="85" workbookViewId="0">
      <selection activeCell="Q35" sqref="Q35"/>
    </sheetView>
  </sheetViews>
  <sheetFormatPr defaultRowHeight="12.75"/>
  <cols>
    <col min="1" max="1" width="11" bestFit="1" customWidth="1"/>
    <col min="2" max="2" width="22" bestFit="1" customWidth="1"/>
    <col min="3" max="3" width="11.140625" customWidth="1"/>
    <col min="4" max="4" width="13.42578125" customWidth="1"/>
    <col min="5" max="5" width="6.140625" customWidth="1"/>
    <col min="6" max="6" width="11.140625" customWidth="1"/>
    <col min="7" max="7" width="20.140625" bestFit="1" customWidth="1"/>
    <col min="8" max="8" width="7.42578125" bestFit="1" customWidth="1"/>
    <col min="9" max="9" width="13" customWidth="1"/>
    <col min="10" max="10" width="9.85546875" customWidth="1"/>
    <col min="11" max="11" width="11.85546875" bestFit="1" customWidth="1"/>
    <col min="12" max="12" width="11.85546875" customWidth="1"/>
    <col min="13" max="13" width="13.28515625" bestFit="1" customWidth="1"/>
    <col min="14" max="14" width="13.28515625" customWidth="1"/>
    <col min="15" max="15" width="17.7109375" customWidth="1"/>
    <col min="16" max="16" width="19.140625" bestFit="1" customWidth="1"/>
    <col min="17" max="17" width="21" bestFit="1" customWidth="1"/>
    <col min="19" max="19" width="15.85546875" customWidth="1"/>
    <col min="20" max="20" width="17.85546875" customWidth="1"/>
  </cols>
  <sheetData>
    <row r="1" spans="1:20">
      <c r="A1" s="33" t="s">
        <v>45</v>
      </c>
    </row>
    <row r="2" spans="1:20" s="26" customFormat="1" ht="39.6" customHeight="1" thickBot="1">
      <c r="A2" s="82" t="s">
        <v>46</v>
      </c>
      <c r="B2" s="83" t="s">
        <v>47</v>
      </c>
      <c r="C2" s="83" t="s">
        <v>205</v>
      </c>
      <c r="D2" s="84" t="s">
        <v>48</v>
      </c>
      <c r="E2" s="83" t="s">
        <v>49</v>
      </c>
      <c r="F2" s="83" t="s">
        <v>50</v>
      </c>
      <c r="G2" s="83" t="s">
        <v>51</v>
      </c>
      <c r="H2" s="85" t="s">
        <v>52</v>
      </c>
      <c r="I2" s="83" t="s">
        <v>206</v>
      </c>
      <c r="J2" s="85" t="s">
        <v>53</v>
      </c>
      <c r="K2" s="85" t="s">
        <v>54</v>
      </c>
      <c r="L2" s="83" t="s">
        <v>55</v>
      </c>
      <c r="M2" s="85" t="s">
        <v>56</v>
      </c>
      <c r="N2" s="83" t="s">
        <v>57</v>
      </c>
      <c r="O2" s="84" t="s">
        <v>256</v>
      </c>
      <c r="P2" s="84" t="s">
        <v>255</v>
      </c>
      <c r="Q2" s="84" t="s">
        <v>257</v>
      </c>
      <c r="R2" s="83" t="s">
        <v>61</v>
      </c>
      <c r="S2" s="82" t="s">
        <v>62</v>
      </c>
      <c r="T2" s="85" t="s">
        <v>63</v>
      </c>
    </row>
    <row r="3" spans="1:20">
      <c r="A3" s="29">
        <v>1</v>
      </c>
      <c r="B3" s="134"/>
      <c r="C3" s="134"/>
      <c r="D3" s="132"/>
      <c r="E3" s="134"/>
      <c r="F3" s="134"/>
      <c r="G3" s="134"/>
      <c r="H3" s="136"/>
      <c r="I3" s="30">
        <f>H3*'Lookup Tables'!$I$2</f>
        <v>0</v>
      </c>
      <c r="J3" s="136"/>
      <c r="K3" s="136"/>
      <c r="L3" s="30">
        <f>J3*K3*(G3-1)</f>
        <v>0</v>
      </c>
      <c r="M3" s="136"/>
      <c r="N3" s="30">
        <f>C3*M3*(G3-0.5)</f>
        <v>0</v>
      </c>
      <c r="O3" s="138">
        <v>0</v>
      </c>
      <c r="P3" s="138">
        <v>0</v>
      </c>
      <c r="Q3" s="138">
        <v>0</v>
      </c>
      <c r="R3" s="139"/>
      <c r="S3" s="140"/>
      <c r="T3" s="31">
        <f>R3+Q3+P3+I3+O3+N3+L3</f>
        <v>0</v>
      </c>
    </row>
    <row r="4" spans="1:20">
      <c r="A4" s="3">
        <v>2</v>
      </c>
      <c r="B4" s="135"/>
      <c r="C4" s="135"/>
      <c r="D4" s="133"/>
      <c r="E4" s="135"/>
      <c r="F4" s="135"/>
      <c r="G4" s="135"/>
      <c r="H4" s="137"/>
      <c r="I4" s="32">
        <f>H4*'Lookup Tables'!$I$2</f>
        <v>0</v>
      </c>
      <c r="J4" s="137"/>
      <c r="K4" s="137"/>
      <c r="L4" s="32">
        <f t="shared" ref="L4:L7" si="0">J4*K4*(G4-1)</f>
        <v>0</v>
      </c>
      <c r="M4" s="137"/>
      <c r="N4" s="32">
        <f t="shared" ref="N4:N7" si="1">C4*M4*(G4-0.5)</f>
        <v>0</v>
      </c>
      <c r="O4" s="121">
        <v>0</v>
      </c>
      <c r="P4" s="121">
        <v>0</v>
      </c>
      <c r="Q4" s="121">
        <v>0</v>
      </c>
      <c r="R4" s="141"/>
      <c r="S4" s="120"/>
      <c r="T4" s="4">
        <f t="shared" ref="T4:T7" si="2">R4+Q4+P4+I4+O4+N4+L4</f>
        <v>0</v>
      </c>
    </row>
    <row r="5" spans="1:20">
      <c r="A5" s="3">
        <v>3</v>
      </c>
      <c r="B5" s="135"/>
      <c r="C5" s="135"/>
      <c r="D5" s="133"/>
      <c r="E5" s="135"/>
      <c r="F5" s="135"/>
      <c r="G5" s="135"/>
      <c r="H5" s="137"/>
      <c r="I5" s="32">
        <f>H5*'Lookup Tables'!$I$2</f>
        <v>0</v>
      </c>
      <c r="J5" s="137"/>
      <c r="K5" s="137"/>
      <c r="L5" s="32">
        <f t="shared" si="0"/>
        <v>0</v>
      </c>
      <c r="M5" s="137"/>
      <c r="N5" s="32">
        <f t="shared" si="1"/>
        <v>0</v>
      </c>
      <c r="O5" s="121">
        <v>0</v>
      </c>
      <c r="P5" s="121">
        <v>0</v>
      </c>
      <c r="Q5" s="121">
        <v>0</v>
      </c>
      <c r="R5" s="141"/>
      <c r="S5" s="120"/>
      <c r="T5" s="4">
        <f t="shared" si="2"/>
        <v>0</v>
      </c>
    </row>
    <row r="6" spans="1:20">
      <c r="A6" s="3">
        <v>4</v>
      </c>
      <c r="B6" s="135"/>
      <c r="C6" s="135"/>
      <c r="D6" s="133"/>
      <c r="E6" s="135"/>
      <c r="F6" s="135"/>
      <c r="G6" s="135"/>
      <c r="H6" s="137"/>
      <c r="I6" s="32">
        <f>H6*'Lookup Tables'!$I$2</f>
        <v>0</v>
      </c>
      <c r="J6" s="137"/>
      <c r="K6" s="137"/>
      <c r="L6" s="32">
        <f t="shared" si="0"/>
        <v>0</v>
      </c>
      <c r="M6" s="137"/>
      <c r="N6" s="32">
        <f t="shared" si="1"/>
        <v>0</v>
      </c>
      <c r="O6" s="121">
        <v>0</v>
      </c>
      <c r="P6" s="121">
        <v>0</v>
      </c>
      <c r="Q6" s="121">
        <v>0</v>
      </c>
      <c r="R6" s="141"/>
      <c r="S6" s="120"/>
      <c r="T6" s="4">
        <f t="shared" si="2"/>
        <v>0</v>
      </c>
    </row>
    <row r="7" spans="1:20">
      <c r="A7" s="3">
        <v>5</v>
      </c>
      <c r="B7" s="135"/>
      <c r="C7" s="135"/>
      <c r="D7" s="133"/>
      <c r="E7" s="135"/>
      <c r="F7" s="135"/>
      <c r="G7" s="135"/>
      <c r="H7" s="137"/>
      <c r="I7" s="32">
        <f>H7*'Lookup Tables'!$I$2</f>
        <v>0</v>
      </c>
      <c r="J7" s="137"/>
      <c r="K7" s="137"/>
      <c r="L7" s="32">
        <f t="shared" si="0"/>
        <v>0</v>
      </c>
      <c r="M7" s="137"/>
      <c r="N7" s="32">
        <f t="shared" si="1"/>
        <v>0</v>
      </c>
      <c r="O7" s="121">
        <v>0</v>
      </c>
      <c r="P7" s="121">
        <v>0</v>
      </c>
      <c r="Q7" s="121">
        <v>0</v>
      </c>
      <c r="R7" s="141"/>
      <c r="S7" s="120"/>
      <c r="T7" s="4">
        <f t="shared" si="2"/>
        <v>0</v>
      </c>
    </row>
    <row r="8" spans="1:20">
      <c r="D8" s="6"/>
    </row>
    <row r="9" spans="1:20">
      <c r="B9" s="3" t="s">
        <v>64</v>
      </c>
      <c r="C9" s="3">
        <f>SUMIF(D3:D7,"Domestic",T3:T7)</f>
        <v>0</v>
      </c>
      <c r="D9" s="6"/>
    </row>
    <row r="10" spans="1:20" ht="13.5" thickBot="1">
      <c r="B10" s="28" t="s">
        <v>65</v>
      </c>
      <c r="C10" s="28">
        <f>SUMIF(D3:D7,"International",T3:T7)</f>
        <v>0</v>
      </c>
      <c r="D10" s="6"/>
    </row>
    <row r="11" spans="1:20">
      <c r="B11" s="27" t="s">
        <v>66</v>
      </c>
      <c r="C11" s="27">
        <f>SUM(C9:C10)</f>
        <v>0</v>
      </c>
      <c r="D11" s="6"/>
    </row>
    <row r="12" spans="1:20">
      <c r="D12" s="6"/>
    </row>
    <row r="13" spans="1:20">
      <c r="A13" s="33" t="s">
        <v>67</v>
      </c>
      <c r="D13" s="6"/>
    </row>
    <row r="14" spans="1:20" ht="39" thickBot="1">
      <c r="A14" s="82" t="s">
        <v>46</v>
      </c>
      <c r="B14" s="83" t="s">
        <v>47</v>
      </c>
      <c r="C14" s="83" t="s">
        <v>205</v>
      </c>
      <c r="D14" s="84" t="s">
        <v>48</v>
      </c>
      <c r="E14" s="83" t="s">
        <v>49</v>
      </c>
      <c r="F14" s="83" t="s">
        <v>50</v>
      </c>
      <c r="G14" s="83" t="s">
        <v>51</v>
      </c>
      <c r="H14" s="85" t="s">
        <v>52</v>
      </c>
      <c r="I14" s="83" t="s">
        <v>206</v>
      </c>
      <c r="J14" s="85" t="s">
        <v>53</v>
      </c>
      <c r="K14" s="85" t="s">
        <v>54</v>
      </c>
      <c r="L14" s="83" t="s">
        <v>55</v>
      </c>
      <c r="M14" s="85" t="s">
        <v>56</v>
      </c>
      <c r="N14" s="83" t="s">
        <v>57</v>
      </c>
      <c r="O14" s="84" t="s">
        <v>256</v>
      </c>
      <c r="P14" s="84" t="s">
        <v>255</v>
      </c>
      <c r="Q14" s="84" t="s">
        <v>257</v>
      </c>
      <c r="R14" s="83" t="s">
        <v>61</v>
      </c>
      <c r="S14" s="82" t="s">
        <v>62</v>
      </c>
      <c r="T14" s="85" t="s">
        <v>63</v>
      </c>
    </row>
    <row r="15" spans="1:20">
      <c r="A15" s="29">
        <v>1</v>
      </c>
      <c r="B15" s="134"/>
      <c r="C15" s="134"/>
      <c r="D15" s="132"/>
      <c r="E15" s="134"/>
      <c r="F15" s="134"/>
      <c r="G15" s="134"/>
      <c r="H15" s="136"/>
      <c r="I15" s="30">
        <f>H15*'Lookup Tables'!$I$2</f>
        <v>0</v>
      </c>
      <c r="J15" s="136"/>
      <c r="K15" s="136"/>
      <c r="L15" s="30">
        <f>J15*K15*(G15-1)</f>
        <v>0</v>
      </c>
      <c r="M15" s="136"/>
      <c r="N15" s="30">
        <f>C15*M15*(G15-0.5)</f>
        <v>0</v>
      </c>
      <c r="O15" s="138">
        <v>0</v>
      </c>
      <c r="P15" s="138">
        <v>0</v>
      </c>
      <c r="Q15" s="138">
        <v>0</v>
      </c>
      <c r="R15" s="139"/>
      <c r="S15" s="140"/>
      <c r="T15" s="31">
        <f>R15+Q15+P15+I15+O15+N15+L15</f>
        <v>0</v>
      </c>
    </row>
    <row r="16" spans="1:20">
      <c r="A16" s="3">
        <v>2</v>
      </c>
      <c r="B16" s="135"/>
      <c r="C16" s="135"/>
      <c r="D16" s="133"/>
      <c r="E16" s="135"/>
      <c r="F16" s="135"/>
      <c r="G16" s="135"/>
      <c r="H16" s="137"/>
      <c r="I16" s="32">
        <f>H16*'Lookup Tables'!$I$2</f>
        <v>0</v>
      </c>
      <c r="J16" s="137"/>
      <c r="K16" s="137"/>
      <c r="L16" s="32">
        <f t="shared" ref="L16:L19" si="3">J16*K16*(G16-1)</f>
        <v>0</v>
      </c>
      <c r="M16" s="137"/>
      <c r="N16" s="32">
        <f t="shared" ref="N16:N19" si="4">C16*M16*(G16-0.5)</f>
        <v>0</v>
      </c>
      <c r="O16" s="121">
        <v>0</v>
      </c>
      <c r="P16" s="121">
        <v>0</v>
      </c>
      <c r="Q16" s="121">
        <v>0</v>
      </c>
      <c r="R16" s="141"/>
      <c r="S16" s="120"/>
      <c r="T16" s="4">
        <f t="shared" ref="T16:T19" si="5">R16+Q16+P16+I16+O16+N16+L16</f>
        <v>0</v>
      </c>
    </row>
    <row r="17" spans="1:20">
      <c r="A17" s="3">
        <v>3</v>
      </c>
      <c r="B17" s="135"/>
      <c r="C17" s="135"/>
      <c r="D17" s="133"/>
      <c r="E17" s="135"/>
      <c r="F17" s="135"/>
      <c r="G17" s="135"/>
      <c r="H17" s="137"/>
      <c r="I17" s="32">
        <f>H17*'Lookup Tables'!$I$2</f>
        <v>0</v>
      </c>
      <c r="J17" s="137"/>
      <c r="K17" s="137"/>
      <c r="L17" s="32">
        <f t="shared" si="3"/>
        <v>0</v>
      </c>
      <c r="M17" s="137"/>
      <c r="N17" s="32">
        <f t="shared" si="4"/>
        <v>0</v>
      </c>
      <c r="O17" s="121">
        <v>0</v>
      </c>
      <c r="P17" s="121">
        <v>0</v>
      </c>
      <c r="Q17" s="121">
        <v>0</v>
      </c>
      <c r="R17" s="141"/>
      <c r="S17" s="120"/>
      <c r="T17" s="4">
        <f>R17+Q17+P17+I17+O17+N17+L17</f>
        <v>0</v>
      </c>
    </row>
    <row r="18" spans="1:20">
      <c r="A18" s="3">
        <v>4</v>
      </c>
      <c r="B18" s="135"/>
      <c r="C18" s="135"/>
      <c r="D18" s="133"/>
      <c r="E18" s="135"/>
      <c r="F18" s="135"/>
      <c r="G18" s="135"/>
      <c r="H18" s="137"/>
      <c r="I18" s="32">
        <f>H18*'Lookup Tables'!$I$2</f>
        <v>0</v>
      </c>
      <c r="J18" s="137"/>
      <c r="K18" s="137"/>
      <c r="L18" s="32">
        <f t="shared" si="3"/>
        <v>0</v>
      </c>
      <c r="M18" s="137"/>
      <c r="N18" s="32">
        <f t="shared" si="4"/>
        <v>0</v>
      </c>
      <c r="O18" s="121">
        <v>0</v>
      </c>
      <c r="P18" s="121">
        <v>0</v>
      </c>
      <c r="Q18" s="121">
        <v>0</v>
      </c>
      <c r="R18" s="141"/>
      <c r="S18" s="120"/>
      <c r="T18" s="4">
        <f t="shared" si="5"/>
        <v>0</v>
      </c>
    </row>
    <row r="19" spans="1:20">
      <c r="A19" s="3">
        <v>5</v>
      </c>
      <c r="B19" s="135"/>
      <c r="C19" s="135"/>
      <c r="D19" s="133"/>
      <c r="E19" s="135"/>
      <c r="F19" s="135"/>
      <c r="G19" s="135"/>
      <c r="H19" s="137"/>
      <c r="I19" s="32">
        <f>H19*'Lookup Tables'!$I$2</f>
        <v>0</v>
      </c>
      <c r="J19" s="137"/>
      <c r="K19" s="137"/>
      <c r="L19" s="32">
        <f t="shared" si="3"/>
        <v>0</v>
      </c>
      <c r="M19" s="137"/>
      <c r="N19" s="32">
        <f t="shared" si="4"/>
        <v>0</v>
      </c>
      <c r="O19" s="121">
        <v>0</v>
      </c>
      <c r="P19" s="121">
        <v>0</v>
      </c>
      <c r="Q19" s="121">
        <v>0</v>
      </c>
      <c r="R19" s="141"/>
      <c r="S19" s="120"/>
      <c r="T19" s="4">
        <f t="shared" si="5"/>
        <v>0</v>
      </c>
    </row>
    <row r="20" spans="1:20">
      <c r="D20" s="6"/>
    </row>
    <row r="21" spans="1:20">
      <c r="B21" s="3" t="s">
        <v>68</v>
      </c>
      <c r="C21" s="3">
        <f>SUMIF(D15:D19,"Domestic",T15:T19)</f>
        <v>0</v>
      </c>
      <c r="D21" s="6"/>
    </row>
    <row r="22" spans="1:20" ht="13.5" thickBot="1">
      <c r="B22" s="28" t="s">
        <v>69</v>
      </c>
      <c r="C22" s="28">
        <f>SUMIF(D15:D19,"International",T15:T19)</f>
        <v>0</v>
      </c>
      <c r="D22" s="6"/>
    </row>
    <row r="23" spans="1:20">
      <c r="B23" s="27" t="s">
        <v>70</v>
      </c>
      <c r="C23" s="27">
        <f>SUM(C21:C22)</f>
        <v>0</v>
      </c>
      <c r="D23" s="6"/>
    </row>
    <row r="24" spans="1:20">
      <c r="D24" s="6"/>
    </row>
    <row r="25" spans="1:20">
      <c r="A25" s="33" t="s">
        <v>71</v>
      </c>
      <c r="D25" s="6"/>
    </row>
    <row r="26" spans="1:20" ht="39" thickBot="1">
      <c r="A26" s="82" t="s">
        <v>46</v>
      </c>
      <c r="B26" s="83" t="s">
        <v>47</v>
      </c>
      <c r="C26" s="83" t="s">
        <v>205</v>
      </c>
      <c r="D26" s="84" t="s">
        <v>48</v>
      </c>
      <c r="E26" s="83" t="s">
        <v>49</v>
      </c>
      <c r="F26" s="83" t="s">
        <v>50</v>
      </c>
      <c r="G26" s="83" t="s">
        <v>51</v>
      </c>
      <c r="H26" s="85" t="s">
        <v>52</v>
      </c>
      <c r="I26" s="83" t="s">
        <v>206</v>
      </c>
      <c r="J26" s="85" t="s">
        <v>53</v>
      </c>
      <c r="K26" s="85" t="s">
        <v>54</v>
      </c>
      <c r="L26" s="83" t="s">
        <v>55</v>
      </c>
      <c r="M26" s="85" t="s">
        <v>56</v>
      </c>
      <c r="N26" s="83" t="s">
        <v>57</v>
      </c>
      <c r="O26" s="84" t="s">
        <v>256</v>
      </c>
      <c r="P26" s="84" t="s">
        <v>255</v>
      </c>
      <c r="Q26" s="84" t="s">
        <v>257</v>
      </c>
      <c r="R26" s="83" t="s">
        <v>61</v>
      </c>
      <c r="S26" s="82" t="s">
        <v>62</v>
      </c>
      <c r="T26" s="85" t="s">
        <v>63</v>
      </c>
    </row>
    <row r="27" spans="1:20">
      <c r="A27" s="29">
        <v>1</v>
      </c>
      <c r="B27" s="134"/>
      <c r="C27" s="134"/>
      <c r="D27" s="132"/>
      <c r="E27" s="134"/>
      <c r="F27" s="134"/>
      <c r="G27" s="134"/>
      <c r="H27" s="136"/>
      <c r="I27" s="30">
        <f>H27*'Lookup Tables'!$I$2</f>
        <v>0</v>
      </c>
      <c r="J27" s="136"/>
      <c r="K27" s="136"/>
      <c r="L27" s="30">
        <f>J27*K27*(G27-1)</f>
        <v>0</v>
      </c>
      <c r="M27" s="136"/>
      <c r="N27" s="30">
        <f>C27*M27*(G27-0.5)</f>
        <v>0</v>
      </c>
      <c r="O27" s="138">
        <v>0</v>
      </c>
      <c r="P27" s="138">
        <v>0</v>
      </c>
      <c r="Q27" s="138">
        <v>0</v>
      </c>
      <c r="R27" s="139"/>
      <c r="S27" s="140"/>
      <c r="T27" s="31">
        <f>R27+Q27+P27+I27+O27+N27+L27</f>
        <v>0</v>
      </c>
    </row>
    <row r="28" spans="1:20">
      <c r="A28" s="3">
        <v>2</v>
      </c>
      <c r="B28" s="135"/>
      <c r="C28" s="135"/>
      <c r="D28" s="133"/>
      <c r="E28" s="135"/>
      <c r="F28" s="135"/>
      <c r="G28" s="135"/>
      <c r="H28" s="137"/>
      <c r="I28" s="32">
        <f>H28*'Lookup Tables'!$I$2</f>
        <v>0</v>
      </c>
      <c r="J28" s="137"/>
      <c r="K28" s="137"/>
      <c r="L28" s="32">
        <f t="shared" ref="L28:L31" si="6">J28*K28*(G28-1)</f>
        <v>0</v>
      </c>
      <c r="M28" s="137"/>
      <c r="N28" s="32">
        <f t="shared" ref="N28:N31" si="7">C28*M28*(G28-0.5)</f>
        <v>0</v>
      </c>
      <c r="O28" s="121">
        <v>0</v>
      </c>
      <c r="P28" s="121">
        <v>0</v>
      </c>
      <c r="Q28" s="121">
        <v>0</v>
      </c>
      <c r="R28" s="141"/>
      <c r="S28" s="120"/>
      <c r="T28" s="4">
        <f t="shared" ref="T28:T31" si="8">R28+Q28+P28+I28+O28+N28+L28</f>
        <v>0</v>
      </c>
    </row>
    <row r="29" spans="1:20">
      <c r="A29" s="3">
        <v>3</v>
      </c>
      <c r="B29" s="135"/>
      <c r="C29" s="135"/>
      <c r="D29" s="133"/>
      <c r="E29" s="135"/>
      <c r="F29" s="135"/>
      <c r="G29" s="135"/>
      <c r="H29" s="137"/>
      <c r="I29" s="32">
        <f>H29*'Lookup Tables'!$I$2</f>
        <v>0</v>
      </c>
      <c r="J29" s="137"/>
      <c r="K29" s="137"/>
      <c r="L29" s="32">
        <f t="shared" si="6"/>
        <v>0</v>
      </c>
      <c r="M29" s="137"/>
      <c r="N29" s="32">
        <f t="shared" si="7"/>
        <v>0</v>
      </c>
      <c r="O29" s="121">
        <v>0</v>
      </c>
      <c r="P29" s="121">
        <v>0</v>
      </c>
      <c r="Q29" s="121">
        <v>0</v>
      </c>
      <c r="R29" s="141"/>
      <c r="S29" s="120"/>
      <c r="T29" s="4">
        <f>R29+Q29+P29+I29+O29+N29+L29</f>
        <v>0</v>
      </c>
    </row>
    <row r="30" spans="1:20">
      <c r="A30" s="3">
        <v>4</v>
      </c>
      <c r="B30" s="135"/>
      <c r="C30" s="135"/>
      <c r="D30" s="133"/>
      <c r="E30" s="135"/>
      <c r="F30" s="135"/>
      <c r="G30" s="135"/>
      <c r="H30" s="137"/>
      <c r="I30" s="32">
        <f>H30*'Lookup Tables'!$I$2</f>
        <v>0</v>
      </c>
      <c r="J30" s="137"/>
      <c r="K30" s="137"/>
      <c r="L30" s="32">
        <f t="shared" si="6"/>
        <v>0</v>
      </c>
      <c r="M30" s="137"/>
      <c r="N30" s="32">
        <f t="shared" si="7"/>
        <v>0</v>
      </c>
      <c r="O30" s="121">
        <v>0</v>
      </c>
      <c r="P30" s="121">
        <v>0</v>
      </c>
      <c r="Q30" s="121">
        <v>0</v>
      </c>
      <c r="R30" s="141"/>
      <c r="S30" s="120"/>
      <c r="T30" s="4">
        <f t="shared" si="8"/>
        <v>0</v>
      </c>
    </row>
    <row r="31" spans="1:20">
      <c r="A31" s="3">
        <v>5</v>
      </c>
      <c r="B31" s="135"/>
      <c r="C31" s="135"/>
      <c r="D31" s="133"/>
      <c r="E31" s="135"/>
      <c r="F31" s="135"/>
      <c r="G31" s="135"/>
      <c r="H31" s="137"/>
      <c r="I31" s="32">
        <f>H31*'Lookup Tables'!$I$2</f>
        <v>0</v>
      </c>
      <c r="J31" s="137"/>
      <c r="K31" s="137"/>
      <c r="L31" s="32">
        <f t="shared" si="6"/>
        <v>0</v>
      </c>
      <c r="M31" s="137"/>
      <c r="N31" s="32">
        <f t="shared" si="7"/>
        <v>0</v>
      </c>
      <c r="O31" s="121">
        <v>0</v>
      </c>
      <c r="P31" s="121">
        <v>0</v>
      </c>
      <c r="Q31" s="121">
        <v>0</v>
      </c>
      <c r="R31" s="141"/>
      <c r="S31" s="120"/>
      <c r="T31" s="4">
        <f t="shared" si="8"/>
        <v>0</v>
      </c>
    </row>
    <row r="32" spans="1:20">
      <c r="D32" s="6"/>
    </row>
    <row r="33" spans="1:20">
      <c r="B33" s="3" t="s">
        <v>72</v>
      </c>
      <c r="C33" s="3">
        <f>SUMIF(D27:D31,"Domestic",T27:T31)</f>
        <v>0</v>
      </c>
      <c r="D33" s="6"/>
    </row>
    <row r="34" spans="1:20" ht="13.5" thickBot="1">
      <c r="B34" s="28" t="s">
        <v>73</v>
      </c>
      <c r="C34" s="28">
        <f>SUMIF(D27:D31,"International",T27:T31)</f>
        <v>0</v>
      </c>
      <c r="D34" s="6"/>
    </row>
    <row r="35" spans="1:20">
      <c r="B35" s="27" t="s">
        <v>74</v>
      </c>
      <c r="C35" s="27">
        <f>SUM(C33:C34)</f>
        <v>0</v>
      </c>
      <c r="D35" s="6"/>
    </row>
    <row r="36" spans="1:20">
      <c r="D36" s="6"/>
    </row>
    <row r="37" spans="1:20">
      <c r="A37" s="33" t="s">
        <v>75</v>
      </c>
      <c r="D37" s="6"/>
    </row>
    <row r="38" spans="1:20" ht="39" thickBot="1">
      <c r="A38" s="82" t="s">
        <v>46</v>
      </c>
      <c r="B38" s="83" t="s">
        <v>47</v>
      </c>
      <c r="C38" s="83" t="s">
        <v>205</v>
      </c>
      <c r="D38" s="84" t="s">
        <v>48</v>
      </c>
      <c r="E38" s="83" t="s">
        <v>49</v>
      </c>
      <c r="F38" s="83" t="s">
        <v>50</v>
      </c>
      <c r="G38" s="83" t="s">
        <v>51</v>
      </c>
      <c r="H38" s="85" t="s">
        <v>52</v>
      </c>
      <c r="I38" s="83" t="s">
        <v>206</v>
      </c>
      <c r="J38" s="85" t="s">
        <v>53</v>
      </c>
      <c r="K38" s="85" t="s">
        <v>54</v>
      </c>
      <c r="L38" s="83" t="s">
        <v>55</v>
      </c>
      <c r="M38" s="85" t="s">
        <v>56</v>
      </c>
      <c r="N38" s="83" t="s">
        <v>57</v>
      </c>
      <c r="O38" s="84" t="s">
        <v>256</v>
      </c>
      <c r="P38" s="84" t="s">
        <v>255</v>
      </c>
      <c r="Q38" s="84" t="s">
        <v>257</v>
      </c>
      <c r="R38" s="83" t="s">
        <v>61</v>
      </c>
      <c r="S38" s="82" t="s">
        <v>62</v>
      </c>
      <c r="T38" s="85" t="s">
        <v>63</v>
      </c>
    </row>
    <row r="39" spans="1:20">
      <c r="A39" s="29">
        <v>1</v>
      </c>
      <c r="B39" s="134"/>
      <c r="C39" s="134"/>
      <c r="D39" s="132"/>
      <c r="E39" s="134"/>
      <c r="F39" s="134"/>
      <c r="G39" s="134"/>
      <c r="H39" s="136"/>
      <c r="I39" s="30">
        <f>H39*'Lookup Tables'!$I$2</f>
        <v>0</v>
      </c>
      <c r="J39" s="136"/>
      <c r="K39" s="136"/>
      <c r="L39" s="30">
        <f>J39*K39*(G39-1)</f>
        <v>0</v>
      </c>
      <c r="M39" s="136"/>
      <c r="N39" s="30">
        <f>C39*M39*(G39-0.5)</f>
        <v>0</v>
      </c>
      <c r="O39" s="138">
        <v>0</v>
      </c>
      <c r="P39" s="138">
        <v>0</v>
      </c>
      <c r="Q39" s="138">
        <v>0</v>
      </c>
      <c r="R39" s="139"/>
      <c r="S39" s="140"/>
      <c r="T39" s="31">
        <f>R39+Q39+P39+I39+O39+N39+L39</f>
        <v>0</v>
      </c>
    </row>
    <row r="40" spans="1:20">
      <c r="A40" s="3">
        <v>2</v>
      </c>
      <c r="B40" s="135"/>
      <c r="C40" s="135"/>
      <c r="D40" s="133"/>
      <c r="E40" s="135"/>
      <c r="F40" s="135"/>
      <c r="G40" s="135"/>
      <c r="H40" s="137"/>
      <c r="I40" s="32">
        <f>H40*'Lookup Tables'!$I$2</f>
        <v>0</v>
      </c>
      <c r="J40" s="137"/>
      <c r="K40" s="137"/>
      <c r="L40" s="32">
        <f t="shared" ref="L40:L43" si="9">J40*K40*(G40-1)</f>
        <v>0</v>
      </c>
      <c r="M40" s="137"/>
      <c r="N40" s="32">
        <f t="shared" ref="N40:N43" si="10">C40*M40*(G40-0.5)</f>
        <v>0</v>
      </c>
      <c r="O40" s="121">
        <v>0</v>
      </c>
      <c r="P40" s="121">
        <v>0</v>
      </c>
      <c r="Q40" s="121">
        <v>0</v>
      </c>
      <c r="R40" s="141"/>
      <c r="S40" s="120"/>
      <c r="T40" s="4">
        <f>R40+Q40+P40+I40+O40+N40+L40</f>
        <v>0</v>
      </c>
    </row>
    <row r="41" spans="1:20">
      <c r="A41" s="3">
        <v>3</v>
      </c>
      <c r="B41" s="135"/>
      <c r="C41" s="135"/>
      <c r="D41" s="133"/>
      <c r="E41" s="135"/>
      <c r="F41" s="135"/>
      <c r="G41" s="135"/>
      <c r="H41" s="137"/>
      <c r="I41" s="32">
        <f>H41*'Lookup Tables'!$I$2</f>
        <v>0</v>
      </c>
      <c r="J41" s="137"/>
      <c r="K41" s="137"/>
      <c r="L41" s="32">
        <f t="shared" si="9"/>
        <v>0</v>
      </c>
      <c r="M41" s="137"/>
      <c r="N41" s="32">
        <f t="shared" si="10"/>
        <v>0</v>
      </c>
      <c r="O41" s="121">
        <v>0</v>
      </c>
      <c r="P41" s="121">
        <v>0</v>
      </c>
      <c r="Q41" s="121">
        <v>0</v>
      </c>
      <c r="R41" s="141"/>
      <c r="S41" s="120"/>
      <c r="T41" s="4">
        <f t="shared" ref="T41:T43" si="11">R41+Q41+P41+I41+O41+N41+L41</f>
        <v>0</v>
      </c>
    </row>
    <row r="42" spans="1:20">
      <c r="A42" s="3">
        <v>4</v>
      </c>
      <c r="B42" s="135"/>
      <c r="C42" s="135"/>
      <c r="D42" s="133"/>
      <c r="E42" s="135"/>
      <c r="F42" s="135"/>
      <c r="G42" s="135"/>
      <c r="H42" s="137"/>
      <c r="I42" s="32">
        <f>H42*'Lookup Tables'!$I$2</f>
        <v>0</v>
      </c>
      <c r="J42" s="137"/>
      <c r="K42" s="137"/>
      <c r="L42" s="32">
        <f t="shared" si="9"/>
        <v>0</v>
      </c>
      <c r="M42" s="137"/>
      <c r="N42" s="32">
        <f t="shared" si="10"/>
        <v>0</v>
      </c>
      <c r="O42" s="121">
        <v>0</v>
      </c>
      <c r="P42" s="121">
        <v>0</v>
      </c>
      <c r="Q42" s="121">
        <v>0</v>
      </c>
      <c r="R42" s="141"/>
      <c r="S42" s="120"/>
      <c r="T42" s="4">
        <f t="shared" si="11"/>
        <v>0</v>
      </c>
    </row>
    <row r="43" spans="1:20">
      <c r="A43" s="3">
        <v>5</v>
      </c>
      <c r="B43" s="135"/>
      <c r="C43" s="135"/>
      <c r="D43" s="133"/>
      <c r="E43" s="135"/>
      <c r="F43" s="135"/>
      <c r="G43" s="135"/>
      <c r="H43" s="137"/>
      <c r="I43" s="32">
        <f>H43*'Lookup Tables'!$I$2</f>
        <v>0</v>
      </c>
      <c r="J43" s="137"/>
      <c r="K43" s="137"/>
      <c r="L43" s="32">
        <f t="shared" si="9"/>
        <v>0</v>
      </c>
      <c r="M43" s="137"/>
      <c r="N43" s="32">
        <f t="shared" si="10"/>
        <v>0</v>
      </c>
      <c r="O43" s="121">
        <v>0</v>
      </c>
      <c r="P43" s="121">
        <v>0</v>
      </c>
      <c r="Q43" s="121">
        <v>0</v>
      </c>
      <c r="R43" s="141"/>
      <c r="S43" s="120"/>
      <c r="T43" s="4">
        <f t="shared" si="11"/>
        <v>0</v>
      </c>
    </row>
    <row r="44" spans="1:20">
      <c r="D44" s="6"/>
    </row>
    <row r="45" spans="1:20">
      <c r="B45" s="3" t="s">
        <v>76</v>
      </c>
      <c r="C45" s="3">
        <f>SUMIF(D39:D43,"Domestic",T39:T43)</f>
        <v>0</v>
      </c>
      <c r="D45" s="6"/>
    </row>
    <row r="46" spans="1:20" ht="13.5" thickBot="1">
      <c r="B46" s="28" t="s">
        <v>77</v>
      </c>
      <c r="C46" s="28">
        <f>SUMIF(D39:D43,"International",T39:T43)</f>
        <v>0</v>
      </c>
      <c r="D46" s="6"/>
    </row>
    <row r="47" spans="1:20">
      <c r="B47" s="27" t="s">
        <v>78</v>
      </c>
      <c r="C47" s="27">
        <f>SUM(C45:C46)</f>
        <v>0</v>
      </c>
      <c r="D47" s="6"/>
    </row>
    <row r="48" spans="1:20">
      <c r="D48" s="6"/>
    </row>
    <row r="49" spans="1:20">
      <c r="A49" s="33" t="s">
        <v>79</v>
      </c>
      <c r="D49" s="6"/>
    </row>
    <row r="50" spans="1:20" ht="39" thickBot="1">
      <c r="A50" s="82" t="s">
        <v>46</v>
      </c>
      <c r="B50" s="83" t="s">
        <v>47</v>
      </c>
      <c r="C50" s="83" t="s">
        <v>205</v>
      </c>
      <c r="D50" s="84" t="s">
        <v>48</v>
      </c>
      <c r="E50" s="83" t="s">
        <v>49</v>
      </c>
      <c r="F50" s="83" t="s">
        <v>50</v>
      </c>
      <c r="G50" s="83" t="s">
        <v>51</v>
      </c>
      <c r="H50" s="85" t="s">
        <v>52</v>
      </c>
      <c r="I50" s="83" t="s">
        <v>206</v>
      </c>
      <c r="J50" s="85" t="s">
        <v>53</v>
      </c>
      <c r="K50" s="85" t="s">
        <v>54</v>
      </c>
      <c r="L50" s="83" t="s">
        <v>55</v>
      </c>
      <c r="M50" s="85" t="s">
        <v>56</v>
      </c>
      <c r="N50" s="83" t="s">
        <v>57</v>
      </c>
      <c r="O50" s="83" t="s">
        <v>58</v>
      </c>
      <c r="P50" s="83" t="s">
        <v>59</v>
      </c>
      <c r="Q50" s="83" t="s">
        <v>60</v>
      </c>
      <c r="R50" s="83" t="s">
        <v>61</v>
      </c>
      <c r="S50" s="82" t="s">
        <v>62</v>
      </c>
      <c r="T50" s="85" t="s">
        <v>63</v>
      </c>
    </row>
    <row r="51" spans="1:20">
      <c r="A51" s="29">
        <v>1</v>
      </c>
      <c r="B51" s="134"/>
      <c r="C51" s="134"/>
      <c r="D51" s="132"/>
      <c r="E51" s="134"/>
      <c r="F51" s="134"/>
      <c r="G51" s="134"/>
      <c r="H51" s="136"/>
      <c r="I51" s="30">
        <f>H51*'Lookup Tables'!$I$2</f>
        <v>0</v>
      </c>
      <c r="J51" s="136"/>
      <c r="K51" s="136"/>
      <c r="L51" s="30">
        <f>J51*K51*(G51-1)</f>
        <v>0</v>
      </c>
      <c r="M51" s="136"/>
      <c r="N51" s="30">
        <f>C51*M51*(G51-0.5)</f>
        <v>0</v>
      </c>
      <c r="O51" s="138">
        <v>0</v>
      </c>
      <c r="P51" s="138">
        <v>0</v>
      </c>
      <c r="Q51" s="138">
        <v>0</v>
      </c>
      <c r="R51" s="139"/>
      <c r="S51" s="140"/>
      <c r="T51" s="31">
        <f>R51+Q51+P51+I51+O51+N51+L51</f>
        <v>0</v>
      </c>
    </row>
    <row r="52" spans="1:20">
      <c r="A52" s="3">
        <v>2</v>
      </c>
      <c r="B52" s="135"/>
      <c r="C52" s="135"/>
      <c r="D52" s="133"/>
      <c r="E52" s="135"/>
      <c r="F52" s="135"/>
      <c r="G52" s="135"/>
      <c r="H52" s="137"/>
      <c r="I52" s="32">
        <f>H52*'Lookup Tables'!$I$2</f>
        <v>0</v>
      </c>
      <c r="J52" s="137"/>
      <c r="K52" s="137"/>
      <c r="L52" s="32">
        <f t="shared" ref="L52:L55" si="12">J52*K52*(G52-1)</f>
        <v>0</v>
      </c>
      <c r="M52" s="137"/>
      <c r="N52" s="32">
        <f t="shared" ref="N52:N55" si="13">C52*M52*(G52-0.5)</f>
        <v>0</v>
      </c>
      <c r="O52" s="121">
        <v>0</v>
      </c>
      <c r="P52" s="121">
        <v>0</v>
      </c>
      <c r="Q52" s="121">
        <v>0</v>
      </c>
      <c r="R52" s="141"/>
      <c r="S52" s="120"/>
      <c r="T52" s="4">
        <f>R52+Q52+P52+I52+O52+N52+L52</f>
        <v>0</v>
      </c>
    </row>
    <row r="53" spans="1:20">
      <c r="A53" s="3">
        <v>3</v>
      </c>
      <c r="B53" s="135"/>
      <c r="C53" s="135"/>
      <c r="D53" s="133"/>
      <c r="E53" s="135"/>
      <c r="F53" s="135"/>
      <c r="G53" s="135"/>
      <c r="H53" s="137"/>
      <c r="I53" s="32">
        <f>H53*'Lookup Tables'!$I$2</f>
        <v>0</v>
      </c>
      <c r="J53" s="137"/>
      <c r="K53" s="137"/>
      <c r="L53" s="32">
        <f t="shared" si="12"/>
        <v>0</v>
      </c>
      <c r="M53" s="137"/>
      <c r="N53" s="32">
        <f t="shared" si="13"/>
        <v>0</v>
      </c>
      <c r="O53" s="121">
        <v>0</v>
      </c>
      <c r="P53" s="121">
        <v>0</v>
      </c>
      <c r="Q53" s="121">
        <v>0</v>
      </c>
      <c r="R53" s="141"/>
      <c r="S53" s="120"/>
      <c r="T53" s="4">
        <f t="shared" ref="T53:T54" si="14">R53+Q53+P53+I53+O53+N53+L53</f>
        <v>0</v>
      </c>
    </row>
    <row r="54" spans="1:20">
      <c r="A54" s="3">
        <v>4</v>
      </c>
      <c r="B54" s="135"/>
      <c r="C54" s="135"/>
      <c r="D54" s="133"/>
      <c r="E54" s="135"/>
      <c r="F54" s="135"/>
      <c r="G54" s="135"/>
      <c r="H54" s="137"/>
      <c r="I54" s="32">
        <f>H54*'Lookup Tables'!$I$2</f>
        <v>0</v>
      </c>
      <c r="J54" s="137"/>
      <c r="K54" s="137"/>
      <c r="L54" s="32">
        <f t="shared" si="12"/>
        <v>0</v>
      </c>
      <c r="M54" s="137"/>
      <c r="N54" s="32">
        <f t="shared" si="13"/>
        <v>0</v>
      </c>
      <c r="O54" s="121">
        <v>0</v>
      </c>
      <c r="P54" s="121">
        <v>0</v>
      </c>
      <c r="Q54" s="121">
        <v>0</v>
      </c>
      <c r="R54" s="141"/>
      <c r="S54" s="120"/>
      <c r="T54" s="4">
        <f t="shared" si="14"/>
        <v>0</v>
      </c>
    </row>
    <row r="55" spans="1:20">
      <c r="A55" s="3">
        <v>5</v>
      </c>
      <c r="B55" s="135"/>
      <c r="C55" s="135"/>
      <c r="D55" s="133"/>
      <c r="E55" s="135"/>
      <c r="F55" s="135"/>
      <c r="G55" s="135"/>
      <c r="H55" s="137"/>
      <c r="I55" s="32">
        <f>H55*'Lookup Tables'!$I$2</f>
        <v>0</v>
      </c>
      <c r="J55" s="137"/>
      <c r="K55" s="137"/>
      <c r="L55" s="32">
        <f t="shared" si="12"/>
        <v>0</v>
      </c>
      <c r="M55" s="137"/>
      <c r="N55" s="32">
        <f t="shared" si="13"/>
        <v>0</v>
      </c>
      <c r="O55" s="121">
        <v>0</v>
      </c>
      <c r="P55" s="121">
        <v>0</v>
      </c>
      <c r="Q55" s="121">
        <v>0</v>
      </c>
      <c r="R55" s="141"/>
      <c r="S55" s="120"/>
      <c r="T55" s="4">
        <f>R55+Q55+P55+I55+O55+N55+L55</f>
        <v>0</v>
      </c>
    </row>
    <row r="57" spans="1:20">
      <c r="B57" s="3" t="s">
        <v>80</v>
      </c>
      <c r="C57" s="3">
        <f>SUMIF(D51:D55,"Domestic",T51:T55)</f>
        <v>0</v>
      </c>
    </row>
    <row r="58" spans="1:20" ht="13.5" thickBot="1">
      <c r="B58" s="28" t="s">
        <v>81</v>
      </c>
      <c r="C58" s="28">
        <f>SUMIF(D51:D55,"International",T51:T55)</f>
        <v>0</v>
      </c>
    </row>
    <row r="59" spans="1:20">
      <c r="B59" s="27" t="s">
        <v>82</v>
      </c>
      <c r="C59" s="27">
        <f>SUM(C57:C58)</f>
        <v>0</v>
      </c>
    </row>
  </sheetData>
  <sheetProtection sheet="1" objects="1" scenarios="1"/>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8E2DE9-D5EE-4C0D-ABF4-E85AA8E922A5}">
          <x14:formula1>
            <xm:f>'Lookup Tables'!$H$2:$H$3</xm:f>
          </x14:formula1>
          <xm:sqref>D39:D43 D51:D55 D27:D31 D15:D19 D3:D7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7A8BD"/>
  </sheetPr>
  <dimension ref="A1:L140"/>
  <sheetViews>
    <sheetView zoomScale="70" zoomScaleNormal="70" workbookViewId="0">
      <pane ySplit="7" topLeftCell="A38" activePane="bottomLeft" state="frozen"/>
      <selection pane="bottomLeft" activeCell="I85" sqref="I85"/>
    </sheetView>
  </sheetViews>
  <sheetFormatPr defaultRowHeight="12.75"/>
  <cols>
    <col min="1" max="1" width="64.5703125" bestFit="1" customWidth="1"/>
    <col min="2" max="2" width="56.5703125" customWidth="1"/>
    <col min="3" max="3" width="23.85546875" customWidth="1"/>
    <col min="4" max="4" width="24.28515625" customWidth="1"/>
    <col min="5" max="5" width="16.85546875" customWidth="1"/>
    <col min="6" max="11" width="15.7109375" customWidth="1"/>
  </cols>
  <sheetData>
    <row r="1" spans="1:11" ht="21">
      <c r="A1" s="55" t="s">
        <v>83</v>
      </c>
      <c r="B1" s="145" t="str">
        <f>IF(OR('Getting Started'!D4=0,'Getting Started'!D4="")," - ", 'Getting Started'!D4)</f>
        <v xml:space="preserve"> - </v>
      </c>
      <c r="C1" s="57"/>
      <c r="D1" s="57"/>
      <c r="E1" s="57"/>
      <c r="F1" s="56"/>
      <c r="G1" s="56"/>
      <c r="H1" s="56"/>
      <c r="I1" s="56"/>
      <c r="J1" s="56"/>
      <c r="K1" s="56"/>
    </row>
    <row r="2" spans="1:11" ht="21">
      <c r="A2" s="55" t="s">
        <v>84</v>
      </c>
      <c r="B2" s="145" t="s">
        <v>85</v>
      </c>
      <c r="C2" s="57"/>
      <c r="D2" s="57"/>
      <c r="E2" s="57"/>
      <c r="F2" s="56"/>
      <c r="G2" s="56"/>
      <c r="H2" s="56"/>
      <c r="I2" s="56"/>
      <c r="J2" s="56"/>
      <c r="K2" s="56"/>
    </row>
    <row r="3" spans="1:11" ht="21">
      <c r="A3" s="55" t="s">
        <v>86</v>
      </c>
      <c r="B3" s="145" t="str">
        <f>TEXT('Getting Started'!D6,"MM/DD/YYYY")&amp;" - "&amp;TEXT('Getting Started'!D7,"MM/DD/YYYY")</f>
        <v>01/00/1900 - 01/00/1900</v>
      </c>
      <c r="C3" s="57"/>
      <c r="D3" s="57"/>
      <c r="E3" s="57"/>
      <c r="F3" s="56"/>
      <c r="G3" s="56"/>
      <c r="H3" s="56"/>
      <c r="I3" s="56"/>
      <c r="J3" s="56"/>
      <c r="K3" s="56"/>
    </row>
    <row r="4" spans="1:11" ht="21">
      <c r="A4" s="55" t="s">
        <v>87</v>
      </c>
      <c r="B4" s="145" t="str">
        <f>IF(OR('Getting Started'!D5=0,'Getting Started'!D5="")," - ", 'Getting Started'!D5)</f>
        <v xml:space="preserve"> - </v>
      </c>
      <c r="C4" s="57"/>
      <c r="D4" s="57"/>
      <c r="E4" s="57"/>
      <c r="F4" s="56"/>
      <c r="G4" s="56"/>
      <c r="H4" s="56"/>
      <c r="I4" s="56"/>
      <c r="J4" s="56"/>
      <c r="K4" s="56"/>
    </row>
    <row r="5" spans="1:11" ht="21">
      <c r="A5" s="55" t="s">
        <v>88</v>
      </c>
      <c r="B5" s="208" t="str">
        <f>'Getting Started'!D8</f>
        <v>5 Periods</v>
      </c>
      <c r="C5" s="57"/>
      <c r="D5" s="57"/>
      <c r="E5" s="57"/>
      <c r="F5" s="56"/>
      <c r="G5" s="56"/>
      <c r="H5" s="56"/>
      <c r="I5" s="56"/>
      <c r="J5" s="56"/>
      <c r="K5" s="56"/>
    </row>
    <row r="6" spans="1:11" ht="15.75">
      <c r="A6" s="56"/>
      <c r="B6" s="56"/>
      <c r="C6" s="56"/>
      <c r="D6" s="56"/>
      <c r="E6" s="146"/>
      <c r="F6" s="147"/>
      <c r="G6" s="147"/>
      <c r="H6" s="147"/>
      <c r="I6" s="147"/>
      <c r="J6" s="147"/>
      <c r="K6" s="147"/>
    </row>
    <row r="7" spans="1:11" ht="16.5" thickBot="1">
      <c r="A7" s="86"/>
      <c r="B7" s="86"/>
      <c r="C7" s="86"/>
      <c r="D7" s="86"/>
      <c r="E7" s="148"/>
      <c r="F7" s="149" t="s">
        <v>90</v>
      </c>
      <c r="G7" s="149" t="s">
        <v>91</v>
      </c>
      <c r="H7" s="149" t="s">
        <v>92</v>
      </c>
      <c r="I7" s="149" t="s">
        <v>93</v>
      </c>
      <c r="J7" s="149" t="s">
        <v>94</v>
      </c>
      <c r="K7" s="149" t="s">
        <v>95</v>
      </c>
    </row>
    <row r="8" spans="1:11" ht="16.5" thickTop="1">
      <c r="A8" s="185" t="s">
        <v>96</v>
      </c>
      <c r="B8" s="10" t="s">
        <v>97</v>
      </c>
      <c r="C8" s="10"/>
      <c r="D8" s="10" t="s">
        <v>98</v>
      </c>
      <c r="E8" s="10" t="s">
        <v>99</v>
      </c>
      <c r="F8" s="11"/>
      <c r="G8" s="11"/>
      <c r="H8" s="11"/>
      <c r="I8" s="11"/>
      <c r="J8" s="11"/>
      <c r="K8" s="11"/>
    </row>
    <row r="9" spans="1:11" ht="15.75">
      <c r="A9" s="21">
        <f>'Payroll info'!B2</f>
        <v>0</v>
      </c>
      <c r="B9" s="21" t="str">
        <f>'Payroll info'!C2</f>
        <v>PI</v>
      </c>
      <c r="C9" s="21"/>
      <c r="D9" s="21" t="str">
        <f>'Payroll info'!D2</f>
        <v>Faculty</v>
      </c>
      <c r="E9" s="130">
        <v>0.03</v>
      </c>
      <c r="F9" s="22">
        <f>'Payroll info'!J2</f>
        <v>0</v>
      </c>
      <c r="G9" s="22">
        <f t="shared" ref="G9:G20" si="0">IF($B$5="2 Periods",(F9*$E9)+F9,IF($B$5="3 Periods",(F9*$E9)+F9, IF($B$5="4 Periods", (F9*$E9)+F9,IF($B$5="5 Periods", (F9*$E9)+F9,0))))</f>
        <v>0</v>
      </c>
      <c r="H9" s="22">
        <f t="shared" ref="H9:H18" si="1">IF($B$5="3 Periods",(G9*$E9)+G9, IF($B$5="4 Periods", (G9*$E9)+G9,IF($B$5="5 Periods", (G9*$E9)+G9,0)))</f>
        <v>0</v>
      </c>
      <c r="I9" s="22">
        <f t="shared" ref="I9:I18" si="2">IF($B$5="4 Periods", (H9*$E9)+H9,IF($B$5="5 Periods", (H9*$E9)+H9,0))</f>
        <v>0</v>
      </c>
      <c r="J9" s="22">
        <f t="shared" ref="J9:J18" si="3">IF($B$5="5 Periods", (I9*$E9)+I9,0)</f>
        <v>0</v>
      </c>
      <c r="K9" s="22">
        <f>SUM(F9:J9)</f>
        <v>0</v>
      </c>
    </row>
    <row r="10" spans="1:11" ht="15.75">
      <c r="A10" s="21" t="str">
        <f>'Payroll info'!B3</f>
        <v>Faculty/Staff2</v>
      </c>
      <c r="B10" s="21" t="str">
        <f>'Payroll info'!C3</f>
        <v>Co-PI</v>
      </c>
      <c r="C10" s="21"/>
      <c r="D10" s="21" t="str">
        <f>'Payroll info'!D3</f>
        <v>Faculty</v>
      </c>
      <c r="E10" s="130">
        <v>0.03</v>
      </c>
      <c r="F10" s="22">
        <f>'Payroll info'!J3</f>
        <v>0</v>
      </c>
      <c r="G10" s="22">
        <f t="shared" si="0"/>
        <v>0</v>
      </c>
      <c r="H10" s="22">
        <f t="shared" si="1"/>
        <v>0</v>
      </c>
      <c r="I10" s="22">
        <f t="shared" si="2"/>
        <v>0</v>
      </c>
      <c r="J10" s="22">
        <f t="shared" si="3"/>
        <v>0</v>
      </c>
      <c r="K10" s="22">
        <f t="shared" ref="K10:K17" si="4">SUM(F10:J10)</f>
        <v>0</v>
      </c>
    </row>
    <row r="11" spans="1:11" ht="15.75">
      <c r="A11" s="21" t="str">
        <f>'Payroll info'!B4</f>
        <v>Faculty/Staff3</v>
      </c>
      <c r="B11" s="21" t="str">
        <f>'Payroll info'!C4</f>
        <v>-</v>
      </c>
      <c r="C11" s="21"/>
      <c r="D11" s="21" t="str">
        <f>'Payroll info'!D4</f>
        <v>-</v>
      </c>
      <c r="E11" s="130">
        <v>0.03</v>
      </c>
      <c r="F11" s="22">
        <f>'Payroll info'!J4</f>
        <v>0</v>
      </c>
      <c r="G11" s="22">
        <f t="shared" si="0"/>
        <v>0</v>
      </c>
      <c r="H11" s="22">
        <f t="shared" si="1"/>
        <v>0</v>
      </c>
      <c r="I11" s="22">
        <f t="shared" si="2"/>
        <v>0</v>
      </c>
      <c r="J11" s="22">
        <f t="shared" si="3"/>
        <v>0</v>
      </c>
      <c r="K11" s="22">
        <f t="shared" si="4"/>
        <v>0</v>
      </c>
    </row>
    <row r="12" spans="1:11" ht="15.75">
      <c r="A12" s="21" t="str">
        <f>'Payroll info'!B5</f>
        <v>Faculty/Staff4</v>
      </c>
      <c r="B12" s="21" t="str">
        <f>'Payroll info'!C5</f>
        <v>-</v>
      </c>
      <c r="C12" s="21"/>
      <c r="D12" s="21" t="str">
        <f>'Payroll info'!D5</f>
        <v>-</v>
      </c>
      <c r="E12" s="130">
        <v>0.03</v>
      </c>
      <c r="F12" s="22">
        <f>'Payroll info'!J5</f>
        <v>0</v>
      </c>
      <c r="G12" s="22">
        <f t="shared" si="0"/>
        <v>0</v>
      </c>
      <c r="H12" s="22">
        <f t="shared" si="1"/>
        <v>0</v>
      </c>
      <c r="I12" s="22">
        <f t="shared" si="2"/>
        <v>0</v>
      </c>
      <c r="J12" s="22">
        <f t="shared" si="3"/>
        <v>0</v>
      </c>
      <c r="K12" s="22">
        <f t="shared" si="4"/>
        <v>0</v>
      </c>
    </row>
    <row r="13" spans="1:11" ht="15.75">
      <c r="A13" s="21" t="str">
        <f>'Payroll info'!B6</f>
        <v>Faculty/Staff5</v>
      </c>
      <c r="B13" s="21" t="str">
        <f>'Payroll info'!C6</f>
        <v>-</v>
      </c>
      <c r="C13" s="21"/>
      <c r="D13" s="21" t="str">
        <f>'Payroll info'!D6</f>
        <v>-</v>
      </c>
      <c r="E13" s="130">
        <v>0.03</v>
      </c>
      <c r="F13" s="22">
        <f>'Payroll info'!J6</f>
        <v>0</v>
      </c>
      <c r="G13" s="22">
        <f t="shared" si="0"/>
        <v>0</v>
      </c>
      <c r="H13" s="22">
        <f t="shared" si="1"/>
        <v>0</v>
      </c>
      <c r="I13" s="22">
        <f t="shared" si="2"/>
        <v>0</v>
      </c>
      <c r="J13" s="22">
        <f t="shared" si="3"/>
        <v>0</v>
      </c>
      <c r="K13" s="22">
        <f t="shared" si="4"/>
        <v>0</v>
      </c>
    </row>
    <row r="14" spans="1:11" ht="15.75">
      <c r="A14" s="21" t="str">
        <f>'Payroll info'!B7</f>
        <v>Faculty/Staff6</v>
      </c>
      <c r="B14" s="21" t="str">
        <f>'Payroll info'!C7</f>
        <v>-</v>
      </c>
      <c r="C14" s="21"/>
      <c r="D14" s="21" t="str">
        <f>'Payroll info'!D7</f>
        <v>-</v>
      </c>
      <c r="E14" s="130">
        <v>0.03</v>
      </c>
      <c r="F14" s="22">
        <f>'Payroll info'!J7</f>
        <v>0</v>
      </c>
      <c r="G14" s="22">
        <f t="shared" si="0"/>
        <v>0</v>
      </c>
      <c r="H14" s="22">
        <f t="shared" si="1"/>
        <v>0</v>
      </c>
      <c r="I14" s="22">
        <f t="shared" si="2"/>
        <v>0</v>
      </c>
      <c r="J14" s="22">
        <f t="shared" si="3"/>
        <v>0</v>
      </c>
      <c r="K14" s="22">
        <f t="shared" si="4"/>
        <v>0</v>
      </c>
    </row>
    <row r="15" spans="1:11" ht="15.75">
      <c r="A15" s="21" t="str">
        <f>'Payroll info'!B8</f>
        <v>Faculty/Staff7</v>
      </c>
      <c r="B15" s="21" t="str">
        <f>'Payroll info'!C8</f>
        <v>-</v>
      </c>
      <c r="C15" s="21"/>
      <c r="D15" s="21" t="str">
        <f>'Payroll info'!D8</f>
        <v>-</v>
      </c>
      <c r="E15" s="130">
        <v>0.03</v>
      </c>
      <c r="F15" s="22">
        <f>'Payroll info'!J8</f>
        <v>0</v>
      </c>
      <c r="G15" s="22">
        <f t="shared" si="0"/>
        <v>0</v>
      </c>
      <c r="H15" s="22">
        <f t="shared" si="1"/>
        <v>0</v>
      </c>
      <c r="I15" s="22">
        <f t="shared" si="2"/>
        <v>0</v>
      </c>
      <c r="J15" s="22">
        <f t="shared" si="3"/>
        <v>0</v>
      </c>
      <c r="K15" s="22">
        <f t="shared" si="4"/>
        <v>0</v>
      </c>
    </row>
    <row r="16" spans="1:11" ht="15.75">
      <c r="A16" s="21" t="str">
        <f>'Payroll info'!B9</f>
        <v>Faculty/Staff8</v>
      </c>
      <c r="B16" s="21" t="str">
        <f>'Payroll info'!C9</f>
        <v>-</v>
      </c>
      <c r="C16" s="21"/>
      <c r="D16" s="21" t="str">
        <f>'Payroll info'!D9</f>
        <v>-</v>
      </c>
      <c r="E16" s="130">
        <v>0.03</v>
      </c>
      <c r="F16" s="22">
        <f>'Payroll info'!J9</f>
        <v>0</v>
      </c>
      <c r="G16" s="22">
        <f t="shared" si="0"/>
        <v>0</v>
      </c>
      <c r="H16" s="22">
        <f t="shared" si="1"/>
        <v>0</v>
      </c>
      <c r="I16" s="22">
        <f t="shared" si="2"/>
        <v>0</v>
      </c>
      <c r="J16" s="22">
        <f t="shared" si="3"/>
        <v>0</v>
      </c>
      <c r="K16" s="22">
        <f t="shared" si="4"/>
        <v>0</v>
      </c>
    </row>
    <row r="17" spans="1:11" ht="15.75">
      <c r="A17" s="21" t="str">
        <f>'Payroll info'!B10</f>
        <v>Faculty/Staff9</v>
      </c>
      <c r="B17" s="21" t="str">
        <f>'Payroll info'!C10</f>
        <v>-</v>
      </c>
      <c r="C17" s="21"/>
      <c r="D17" s="21" t="str">
        <f>'Payroll info'!D10</f>
        <v>-</v>
      </c>
      <c r="E17" s="130">
        <v>0.03</v>
      </c>
      <c r="F17" s="22">
        <f>'Payroll info'!J10</f>
        <v>0</v>
      </c>
      <c r="G17" s="22">
        <f t="shared" si="0"/>
        <v>0</v>
      </c>
      <c r="H17" s="22">
        <f t="shared" si="1"/>
        <v>0</v>
      </c>
      <c r="I17" s="22">
        <f t="shared" si="2"/>
        <v>0</v>
      </c>
      <c r="J17" s="22">
        <f t="shared" si="3"/>
        <v>0</v>
      </c>
      <c r="K17" s="22">
        <f t="shared" si="4"/>
        <v>0</v>
      </c>
    </row>
    <row r="18" spans="1:11" ht="15.75">
      <c r="A18" s="21" t="str">
        <f>'Payroll info'!B11</f>
        <v>Faculty/Staff10</v>
      </c>
      <c r="B18" s="21" t="str">
        <f>'Payroll info'!C11</f>
        <v>-</v>
      </c>
      <c r="C18" s="21"/>
      <c r="D18" s="21" t="str">
        <f>'Payroll info'!D11</f>
        <v>-</v>
      </c>
      <c r="E18" s="130">
        <v>0.03</v>
      </c>
      <c r="F18" s="22">
        <f>'Payroll info'!J11</f>
        <v>0</v>
      </c>
      <c r="G18" s="22">
        <f t="shared" si="0"/>
        <v>0</v>
      </c>
      <c r="H18" s="22">
        <f t="shared" si="1"/>
        <v>0</v>
      </c>
      <c r="I18" s="22">
        <f t="shared" si="2"/>
        <v>0</v>
      </c>
      <c r="J18" s="22">
        <f t="shared" si="3"/>
        <v>0</v>
      </c>
      <c r="K18" s="22">
        <f>SUM(F18:J18)</f>
        <v>0</v>
      </c>
    </row>
    <row r="19" spans="1:11" ht="15.75">
      <c r="A19" s="7"/>
      <c r="B19" s="7"/>
      <c r="C19" s="7"/>
      <c r="D19" s="7"/>
      <c r="E19" s="7"/>
      <c r="F19" s="12"/>
      <c r="G19" s="12"/>
      <c r="H19" s="12"/>
      <c r="I19" s="12"/>
      <c r="J19" s="12"/>
      <c r="K19" s="12"/>
    </row>
    <row r="20" spans="1:11" ht="15.75">
      <c r="A20" s="186" t="s">
        <v>100</v>
      </c>
      <c r="B20" s="52" t="s">
        <v>101</v>
      </c>
      <c r="C20" s="21">
        <f>COUNTIF('Payroll info'!E14:E18,"&gt;0")</f>
        <v>0</v>
      </c>
      <c r="D20" s="21"/>
      <c r="E20" s="131">
        <v>0.03</v>
      </c>
      <c r="F20" s="22">
        <f>SUM('Payroll info'!E14:E18)</f>
        <v>0</v>
      </c>
      <c r="G20" s="22">
        <f t="shared" si="0"/>
        <v>0</v>
      </c>
      <c r="H20" s="22">
        <f t="shared" ref="H20" si="5">IF($B$5="3 Periods",(G20*$E20)+G20, IF($B$5="4 Periods", (G20*$E20)+G20,IF($B$5="5 Periods", (G20*$E20)+G20,0)))</f>
        <v>0</v>
      </c>
      <c r="I20" s="22">
        <f t="shared" ref="I20" si="6">IF($B$5="4 Periods", (H20*$E20)+H20,IF($B$5="5 Periods", (H20*$E20)+H20,0))</f>
        <v>0</v>
      </c>
      <c r="J20" s="22">
        <f t="shared" ref="J20" si="7">IF($B$5="5 Periods", (I20*$E20)+I20,0)</f>
        <v>0</v>
      </c>
      <c r="K20" s="51">
        <f>SUM(F20:J20)</f>
        <v>0</v>
      </c>
    </row>
    <row r="21" spans="1:11" ht="15.75">
      <c r="A21" s="7"/>
      <c r="B21" s="7"/>
      <c r="C21" s="7"/>
      <c r="D21" s="7"/>
      <c r="E21" s="7"/>
      <c r="F21" s="12"/>
      <c r="G21" s="12"/>
      <c r="H21" s="12"/>
      <c r="I21" s="12"/>
      <c r="J21" s="12"/>
      <c r="K21" s="12"/>
    </row>
    <row r="22" spans="1:11" ht="15.75">
      <c r="A22" s="185" t="s">
        <v>102</v>
      </c>
      <c r="B22" s="10" t="s">
        <v>38</v>
      </c>
      <c r="C22" s="10"/>
      <c r="D22" s="10" t="s">
        <v>103</v>
      </c>
      <c r="E22" s="10"/>
      <c r="F22" s="12"/>
      <c r="G22" s="12"/>
      <c r="H22" s="12"/>
      <c r="I22" s="12"/>
      <c r="J22" s="12"/>
      <c r="K22" s="12"/>
    </row>
    <row r="23" spans="1:11" ht="15.75">
      <c r="A23" s="21" t="str">
        <f>'Payroll info'!B22</f>
        <v>Hourly Employee Type 1</v>
      </c>
      <c r="B23" s="23">
        <f>'Payroll info'!E22</f>
        <v>0</v>
      </c>
      <c r="C23" s="23"/>
      <c r="D23" s="21">
        <f>'Payroll info'!C22*'Payroll info'!D22</f>
        <v>0</v>
      </c>
      <c r="E23" s="130">
        <v>0.03</v>
      </c>
      <c r="F23" s="22">
        <f>B23*D23</f>
        <v>0</v>
      </c>
      <c r="G23" s="22">
        <f>IF($B$5="2 Periods",(F23*$E23)+F23,IF($B$5="3 Periods",(F23*$E23)+F23, IF($B$5="4 Periods", (F23*$E23)+F23,IF($B$5="5 Periods", (F23*$E23)+F23,0))))</f>
        <v>0</v>
      </c>
      <c r="H23" s="22">
        <f>IF($B$5="3 Periods",(G23*$E23)+G23, IF($B$5="4 Periods", (G23*$E23)+G23,IF($B$5="5 Periods", (G23*$E23)+G23,0)))</f>
        <v>0</v>
      </c>
      <c r="I23" s="22">
        <f>IF($B$5="4 Periods", (H23*$E23)+H23,IF($B$5="5 Periods", (H23*$E23)+H23,0))</f>
        <v>0</v>
      </c>
      <c r="J23" s="22">
        <f>IF($B$5="5 Periods", (I23*$E23)+I23,0)</f>
        <v>0</v>
      </c>
      <c r="K23" s="22">
        <f>SUM(F23:J23)</f>
        <v>0</v>
      </c>
    </row>
    <row r="24" spans="1:11" ht="15.75">
      <c r="A24" s="21" t="str">
        <f>'Payroll info'!B23</f>
        <v>Hourly Employee Type 2</v>
      </c>
      <c r="B24" s="23">
        <f>'Payroll info'!E23</f>
        <v>0</v>
      </c>
      <c r="C24" s="23"/>
      <c r="D24" s="21">
        <f>'Payroll info'!C23*'Payroll info'!D23</f>
        <v>0</v>
      </c>
      <c r="E24" s="130">
        <v>0.03</v>
      </c>
      <c r="F24" s="22">
        <f t="shared" ref="F24:F27" si="8">B24*D24</f>
        <v>0</v>
      </c>
      <c r="G24" s="22">
        <f>IF($B$5="2 Periods",(F24*$E24)+F24,IF($B$5="3 Periods",(F24*$E24)+F24, IF($B$5="4 Periods", (F24*$E24)+F24,IF($B$5="5 Periods", (F24*$E24)+F24,0))))</f>
        <v>0</v>
      </c>
      <c r="H24" s="22">
        <f>IF($B$5="3 Periods",(G24*$E24)+G24, IF($B$5="4 Periods", (G24*$E24)+G24,IF($B$5="5 Periods", (G24*$E24)+G24,0)))</f>
        <v>0</v>
      </c>
      <c r="I24" s="22">
        <f>IF($B$5="4 Periods", (H24*$E24)+H24,IF($B$5="5 Periods", (H24*$E24)+H24,0))</f>
        <v>0</v>
      </c>
      <c r="J24" s="22">
        <f>IF($B$5="5 Periods", (I24*$E24)+I24,0)</f>
        <v>0</v>
      </c>
      <c r="K24" s="22">
        <f>SUM(F24:J24)</f>
        <v>0</v>
      </c>
    </row>
    <row r="25" spans="1:11" ht="15.75">
      <c r="A25" s="21" t="str">
        <f>'Payroll info'!B24</f>
        <v>Hourly Employee Type 3</v>
      </c>
      <c r="B25" s="23">
        <f>'Payroll info'!E24</f>
        <v>0</v>
      </c>
      <c r="C25" s="23"/>
      <c r="D25" s="21">
        <f>'Payroll info'!C24*'Payroll info'!D24</f>
        <v>0</v>
      </c>
      <c r="E25" s="130">
        <v>0.03</v>
      </c>
      <c r="F25" s="22">
        <f t="shared" si="8"/>
        <v>0</v>
      </c>
      <c r="G25" s="22">
        <f>IF($B$5="2 Periods",(F25*$E25)+F25,IF($B$5="3 Periods",(F25*$E25)+F25, IF($B$5="4 Periods", (F25*$E25)+F25,IF($B$5="5 Periods", (F25*$E25)+F25,0))))</f>
        <v>0</v>
      </c>
      <c r="H25" s="22">
        <f>IF($B$5="3 Periods",(G25*$E25)+G25, IF($B$5="4 Periods", (G25*$E25)+G25,IF($B$5="5 Periods", (G25*$E25)+G25,0)))</f>
        <v>0</v>
      </c>
      <c r="I25" s="22">
        <f>IF($B$5="4 Periods", (H25*$E25)+H25,IF($B$5="5 Periods", (H25*$E25)+H25,0))</f>
        <v>0</v>
      </c>
      <c r="J25" s="22">
        <f>IF($B$5="5 Periods", (I25*$E25)+I25,0)</f>
        <v>0</v>
      </c>
      <c r="K25" s="22">
        <f>SUM(F25:J25)</f>
        <v>0</v>
      </c>
    </row>
    <row r="26" spans="1:11" ht="15.75">
      <c r="A26" s="21" t="str">
        <f>'Payroll info'!B25</f>
        <v>Hourly Employee Type 4</v>
      </c>
      <c r="B26" s="23">
        <f>'Payroll info'!E25</f>
        <v>0</v>
      </c>
      <c r="C26" s="23"/>
      <c r="D26" s="21">
        <f>'Payroll info'!C25*'Payroll info'!D25</f>
        <v>0</v>
      </c>
      <c r="E26" s="130">
        <v>0.03</v>
      </c>
      <c r="F26" s="22">
        <f t="shared" si="8"/>
        <v>0</v>
      </c>
      <c r="G26" s="22">
        <f>IF($B$5="2 Periods",(F26*$E26)+F26,IF($B$5="3 Periods",(F26*$E26)+F26, IF($B$5="4 Periods", (F26*$E26)+F26,IF($B$5="5 Periods", (F26*$E26)+F26,0))))</f>
        <v>0</v>
      </c>
      <c r="H26" s="22">
        <f>IF($B$5="3 Periods",(G26*$E26)+G26, IF($B$5="4 Periods", (G26*$E26)+G26,IF($B$5="5 Periods", (G26*$E26)+G26,0)))</f>
        <v>0</v>
      </c>
      <c r="I26" s="22">
        <f>IF($B$5="4 Periods", (H26*$E26)+H26,IF($B$5="5 Periods", (H26*$E26)+H26,0))</f>
        <v>0</v>
      </c>
      <c r="J26" s="22">
        <f>IF($B$5="5 Periods", (I26*$E26)+I26,0)</f>
        <v>0</v>
      </c>
      <c r="K26" s="22">
        <f>SUM(F26:J26)</f>
        <v>0</v>
      </c>
    </row>
    <row r="27" spans="1:11" ht="15.75">
      <c r="A27" s="21" t="str">
        <f>'Payroll info'!B26</f>
        <v>Hourly Employee Type 5</v>
      </c>
      <c r="B27" s="23">
        <f>'Payroll info'!E26</f>
        <v>0</v>
      </c>
      <c r="C27" s="23"/>
      <c r="D27" s="21">
        <f>'Payroll info'!C26*'Payroll info'!D26</f>
        <v>0</v>
      </c>
      <c r="E27" s="130">
        <v>0.03</v>
      </c>
      <c r="F27" s="22">
        <f t="shared" si="8"/>
        <v>0</v>
      </c>
      <c r="G27" s="22">
        <f>IF($B$5="2 Periods",(F27*$E27)+F27,IF($B$5="3 Periods",(F27*$E27)+F27, IF($B$5="4 Periods", (F27*$E27)+F27,IF($B$5="5 Periods", (F27*$E27)+F27,0))))</f>
        <v>0</v>
      </c>
      <c r="H27" s="22">
        <f>IF($B$5="3 Periods",(G27*$E27)+G27, IF($B$5="4 Periods", (G27*$E27)+G27,IF($B$5="5 Periods", (G27*$E27)+G27,0)))</f>
        <v>0</v>
      </c>
      <c r="I27" s="22">
        <f>IF($B$5="4 Periods", (H27*$E27)+H27,IF($B$5="5 Periods", (H27*$E27)+H27,0))</f>
        <v>0</v>
      </c>
      <c r="J27" s="22">
        <f>IF($B$5="5 Periods", (I27*$E27)+I27,0)</f>
        <v>0</v>
      </c>
      <c r="K27" s="22">
        <f>SUM(F27:J27)</f>
        <v>0</v>
      </c>
    </row>
    <row r="28" spans="1:11" ht="15.75">
      <c r="A28" s="7"/>
      <c r="B28" s="13"/>
      <c r="C28" s="13"/>
      <c r="D28" s="7"/>
      <c r="E28" s="14"/>
      <c r="F28" s="12"/>
      <c r="G28" s="12"/>
      <c r="H28" s="12"/>
      <c r="I28" s="12"/>
      <c r="J28" s="12"/>
      <c r="K28" s="12"/>
    </row>
    <row r="29" spans="1:11" s="2" customFormat="1" ht="15.75">
      <c r="A29" s="24" t="s">
        <v>104</v>
      </c>
      <c r="B29" s="24"/>
      <c r="C29" s="24"/>
      <c r="D29" s="24"/>
      <c r="E29" s="24"/>
      <c r="F29" s="25">
        <f t="shared" ref="F29:I29" si="9">SUM(F9:F27)</f>
        <v>0</v>
      </c>
      <c r="G29" s="25">
        <f t="shared" si="9"/>
        <v>0</v>
      </c>
      <c r="H29" s="25">
        <f t="shared" si="9"/>
        <v>0</v>
      </c>
      <c r="I29" s="25">
        <f t="shared" si="9"/>
        <v>0</v>
      </c>
      <c r="J29" s="25">
        <f>SUM(J9:J27)</f>
        <v>0</v>
      </c>
      <c r="K29" s="25">
        <f>SUM(K9:K27)</f>
        <v>0</v>
      </c>
    </row>
    <row r="30" spans="1:11" s="2" customFormat="1" ht="15.75">
      <c r="A30" s="15"/>
      <c r="B30" s="15"/>
      <c r="C30" s="15"/>
      <c r="D30" s="15"/>
      <c r="F30" s="16"/>
      <c r="G30" s="16"/>
      <c r="H30" s="16"/>
      <c r="I30" s="16"/>
      <c r="J30" s="16"/>
      <c r="K30" s="16"/>
    </row>
    <row r="31" spans="1:11" ht="15.75">
      <c r="A31" s="7"/>
      <c r="B31" s="7"/>
      <c r="C31" s="7"/>
      <c r="D31" s="7"/>
      <c r="E31" s="8" t="s">
        <v>105</v>
      </c>
      <c r="F31" s="12"/>
      <c r="G31" s="12"/>
      <c r="H31" s="12"/>
      <c r="I31" s="12"/>
      <c r="J31" s="12"/>
      <c r="K31" s="12"/>
    </row>
    <row r="32" spans="1:11" ht="15.75">
      <c r="A32" s="207" t="s">
        <v>107</v>
      </c>
      <c r="B32" s="10"/>
      <c r="C32" s="10"/>
      <c r="D32" s="10"/>
      <c r="E32" s="8" t="s">
        <v>106</v>
      </c>
      <c r="F32" s="12"/>
      <c r="G32" s="12"/>
      <c r="H32" s="12"/>
      <c r="I32" s="12"/>
      <c r="J32" s="12"/>
      <c r="K32" s="12"/>
    </row>
    <row r="33" spans="1:11" ht="15.75">
      <c r="A33" s="21" t="s">
        <v>108</v>
      </c>
      <c r="B33" s="21"/>
      <c r="C33" s="21"/>
      <c r="D33" s="21"/>
      <c r="E33" s="157">
        <v>0.40200000000000002</v>
      </c>
      <c r="F33" s="22">
        <f>SUMIF($D$9:$D$18,"Faculty",F$9:F$18)*$E33</f>
        <v>0</v>
      </c>
      <c r="G33" s="22">
        <f>SUMIF($D$9:$D$18,"Faculty",G$9:G$18)*$E33</f>
        <v>0</v>
      </c>
      <c r="H33" s="22">
        <f>SUMIF($D$9:$D$18,"Faculty",H$9:H$18)*$E33</f>
        <v>0</v>
      </c>
      <c r="I33" s="22">
        <f>SUMIF($D$9:$D$18,"Faculty",I$9:I$18)*$E33</f>
        <v>0</v>
      </c>
      <c r="J33" s="22">
        <f>SUMIF($D$9:$D$18,"Faculty",J$9:J$18)*$E33</f>
        <v>0</v>
      </c>
      <c r="K33" s="22">
        <f>SUMIF($D$9:$D$27,"Faculty",K$9:K$27)*$E33</f>
        <v>0</v>
      </c>
    </row>
    <row r="34" spans="1:11" ht="15.75">
      <c r="A34" s="21" t="s">
        <v>109</v>
      </c>
      <c r="B34" s="21"/>
      <c r="C34" s="21"/>
      <c r="D34" s="21"/>
      <c r="E34" s="157">
        <v>0.44700000000000001</v>
      </c>
      <c r="F34" s="22">
        <f>SUMIF($D$9:$D$18,"Staff",F$9:F$18)*$E34</f>
        <v>0</v>
      </c>
      <c r="G34" s="22">
        <f>SUMIF($D$9:$D$18,"Staff",G$9:G$18)*$E34</f>
        <v>0</v>
      </c>
      <c r="H34" s="22">
        <f>SUMIF($D$9:$D$18,"Staff",H$9:H$18)*$E34</f>
        <v>0</v>
      </c>
      <c r="I34" s="22">
        <f>SUMIF($D$9:$D$18,"Staff",I$9:I$18)*$E34</f>
        <v>0</v>
      </c>
      <c r="J34" s="22">
        <f>SUMIF($D$9:$D$18,"Staff",J$9:J$18)*$E34</f>
        <v>0</v>
      </c>
      <c r="K34" s="22">
        <f>SUMIF($D$9:$D$27,"Staff",K$9:K$27)*$E34</f>
        <v>0</v>
      </c>
    </row>
    <row r="35" spans="1:11" ht="15.75">
      <c r="A35" s="21" t="s">
        <v>110</v>
      </c>
      <c r="B35" s="21"/>
      <c r="C35" s="21"/>
      <c r="D35" s="21"/>
      <c r="E35" s="157">
        <v>3.5999999999999997E-2</v>
      </c>
      <c r="F35" s="22">
        <f>(SUMIF($D$9:$D$18,"Student/Non-Benefitted",F$9:F$18)+SUM(F23:F27)+SUM(F20))*$E35</f>
        <v>0</v>
      </c>
      <c r="G35" s="22">
        <f t="shared" ref="G35:I35" si="10">(SUMIF($D$9:$D$18,"Student/Non-Benefitted",G$9:G$18)+SUM(G23:G27)+SUM(G20))*$E35</f>
        <v>0</v>
      </c>
      <c r="H35" s="22">
        <f t="shared" si="10"/>
        <v>0</v>
      </c>
      <c r="I35" s="22">
        <f t="shared" si="10"/>
        <v>0</v>
      </c>
      <c r="J35" s="22">
        <f>(SUMIF($D$9:$D$18,"Student/Non-Benefitted",J$9:J$18)+SUM(J23:J27)+SUM(J20))*$E35</f>
        <v>0</v>
      </c>
      <c r="K35" s="22">
        <f>(SUMIF($D$9:$D$18,"Student/Non-Benefitted",K$9:K$18)+SUM(K23:K27)+SUM(K20))*$E35</f>
        <v>0</v>
      </c>
    </row>
    <row r="36" spans="1:11" s="2" customFormat="1" ht="15.75">
      <c r="A36" s="24" t="s">
        <v>111</v>
      </c>
      <c r="B36" s="24"/>
      <c r="C36" s="24"/>
      <c r="D36" s="24"/>
      <c r="E36" s="24"/>
      <c r="F36" s="25">
        <f>SUM(F33:F35)</f>
        <v>0</v>
      </c>
      <c r="G36" s="25">
        <f>SUM(G33:G35)</f>
        <v>0</v>
      </c>
      <c r="H36" s="25">
        <f>SUM(H33:H35)</f>
        <v>0</v>
      </c>
      <c r="I36" s="25">
        <f>SUM(I33:I35)</f>
        <v>0</v>
      </c>
      <c r="J36" s="25">
        <f>SUM(J33:J35)</f>
        <v>0</v>
      </c>
      <c r="K36" s="25">
        <f>SUM(F36:J36)</f>
        <v>0</v>
      </c>
    </row>
    <row r="37" spans="1:11" s="2" customFormat="1" ht="15.75">
      <c r="A37" s="15"/>
      <c r="B37" s="15"/>
      <c r="C37" s="15"/>
      <c r="D37" s="15"/>
      <c r="E37" s="15"/>
      <c r="F37" s="16"/>
      <c r="G37" s="16"/>
      <c r="H37" s="16"/>
      <c r="I37" s="16"/>
      <c r="J37" s="16"/>
      <c r="K37" s="16"/>
    </row>
    <row r="38" spans="1:11" s="2" customFormat="1" ht="15.75">
      <c r="A38" s="150" t="s">
        <v>112</v>
      </c>
      <c r="B38" s="150"/>
      <c r="C38" s="150"/>
      <c r="D38" s="150"/>
      <c r="E38" s="150"/>
      <c r="F38" s="151">
        <f t="shared" ref="F38:K38" si="11">SUM(F29,F36)</f>
        <v>0</v>
      </c>
      <c r="G38" s="151">
        <f t="shared" si="11"/>
        <v>0</v>
      </c>
      <c r="H38" s="151">
        <f t="shared" si="11"/>
        <v>0</v>
      </c>
      <c r="I38" s="151">
        <f t="shared" si="11"/>
        <v>0</v>
      </c>
      <c r="J38" s="151">
        <f>SUM(J29,J36)</f>
        <v>0</v>
      </c>
      <c r="K38" s="151">
        <f t="shared" si="11"/>
        <v>0</v>
      </c>
    </row>
    <row r="39" spans="1:11" ht="15.75">
      <c r="A39" s="7"/>
      <c r="B39" s="7"/>
      <c r="C39" s="7"/>
      <c r="D39" s="7"/>
      <c r="E39" s="7"/>
      <c r="F39" s="12"/>
      <c r="G39" s="12"/>
      <c r="H39" s="12"/>
      <c r="I39" s="12"/>
      <c r="J39" s="12"/>
      <c r="K39" s="12"/>
    </row>
    <row r="40" spans="1:11" ht="15.75">
      <c r="A40" s="50" t="s">
        <v>113</v>
      </c>
      <c r="B40" s="10"/>
      <c r="C40" s="10"/>
      <c r="D40" s="10"/>
      <c r="E40" s="10"/>
      <c r="F40" s="12"/>
      <c r="G40" s="12"/>
      <c r="H40" s="12"/>
      <c r="I40" s="12"/>
      <c r="J40" s="12"/>
      <c r="K40" s="12"/>
    </row>
    <row r="41" spans="1:11" ht="15.75">
      <c r="A41" s="21" t="s">
        <v>114</v>
      </c>
      <c r="B41" s="21"/>
      <c r="C41" s="21"/>
      <c r="D41" s="21"/>
      <c r="E41" s="21"/>
      <c r="F41" s="34">
        <f>'Travel Info'!C9</f>
        <v>0</v>
      </c>
      <c r="G41" s="34">
        <f>'Travel Info'!C21</f>
        <v>0</v>
      </c>
      <c r="H41" s="34">
        <f>'Travel Info'!C33</f>
        <v>0</v>
      </c>
      <c r="I41" s="34">
        <f>'Travel Info'!C45</f>
        <v>0</v>
      </c>
      <c r="J41" s="34">
        <f>'Travel Info'!C57</f>
        <v>0</v>
      </c>
      <c r="K41" s="22">
        <f>SUM(F41:J41)</f>
        <v>0</v>
      </c>
    </row>
    <row r="42" spans="1:11" ht="15.75">
      <c r="A42" s="21" t="s">
        <v>115</v>
      </c>
      <c r="B42" s="21"/>
      <c r="C42" s="21"/>
      <c r="D42" s="21"/>
      <c r="E42" s="21"/>
      <c r="F42" s="34">
        <f>'Travel Info'!C10</f>
        <v>0</v>
      </c>
      <c r="G42" s="34">
        <f>'Travel Info'!C22</f>
        <v>0</v>
      </c>
      <c r="H42" s="34">
        <f>'Travel Info'!C34</f>
        <v>0</v>
      </c>
      <c r="I42" s="34">
        <f>'Travel Info'!C46</f>
        <v>0</v>
      </c>
      <c r="J42" s="34">
        <f>'Travel Info'!C58</f>
        <v>0</v>
      </c>
      <c r="K42" s="22">
        <f>SUM(F42:J42)</f>
        <v>0</v>
      </c>
    </row>
    <row r="43" spans="1:11" s="2" customFormat="1" ht="15.75">
      <c r="A43" s="150" t="s">
        <v>116</v>
      </c>
      <c r="B43" s="150"/>
      <c r="C43" s="150"/>
      <c r="D43" s="150"/>
      <c r="E43" s="150"/>
      <c r="F43" s="151">
        <f>SUM(F41:F42)</f>
        <v>0</v>
      </c>
      <c r="G43" s="151">
        <f>SUM(G41:G42)</f>
        <v>0</v>
      </c>
      <c r="H43" s="151">
        <f>SUM(H41:H42)</f>
        <v>0</v>
      </c>
      <c r="I43" s="151">
        <f>SUM(I41:I42)</f>
        <v>0</v>
      </c>
      <c r="J43" s="151">
        <f>SUM(J41:J42)</f>
        <v>0</v>
      </c>
      <c r="K43" s="151">
        <f>SUM(F43:J43)</f>
        <v>0</v>
      </c>
    </row>
    <row r="44" spans="1:11" ht="15.75">
      <c r="A44" s="7"/>
      <c r="B44" s="7"/>
      <c r="C44" s="7"/>
      <c r="D44" s="7"/>
      <c r="E44" s="7"/>
      <c r="F44" s="9"/>
      <c r="G44" s="9"/>
      <c r="H44" s="9"/>
      <c r="I44" s="9"/>
      <c r="J44" s="9"/>
      <c r="K44" s="9"/>
    </row>
    <row r="45" spans="1:11" ht="15.75">
      <c r="A45" s="10" t="s">
        <v>117</v>
      </c>
      <c r="B45" s="10" t="s">
        <v>118</v>
      </c>
      <c r="C45" s="10"/>
      <c r="D45" s="10"/>
      <c r="E45" s="10"/>
      <c r="F45" s="12"/>
      <c r="G45" s="12"/>
      <c r="H45" s="12"/>
      <c r="I45" s="12"/>
      <c r="J45" s="12"/>
      <c r="K45" s="12"/>
    </row>
    <row r="46" spans="1:11" ht="15.75">
      <c r="A46" s="21" t="s">
        <v>119</v>
      </c>
      <c r="B46" s="229"/>
      <c r="C46" s="230"/>
      <c r="D46" s="230"/>
      <c r="E46" s="230"/>
      <c r="F46" s="143">
        <v>0</v>
      </c>
      <c r="G46" s="143">
        <v>0</v>
      </c>
      <c r="H46" s="143">
        <v>0</v>
      </c>
      <c r="I46" s="143">
        <v>0</v>
      </c>
      <c r="J46" s="143">
        <v>0</v>
      </c>
      <c r="K46" s="22">
        <f t="shared" ref="K46:K58" si="12">SUM(F46:J46)</f>
        <v>0</v>
      </c>
    </row>
    <row r="47" spans="1:11" ht="15.75">
      <c r="A47" s="21" t="s">
        <v>120</v>
      </c>
      <c r="B47" s="229"/>
      <c r="C47" s="229"/>
      <c r="D47" s="229"/>
      <c r="E47" s="229"/>
      <c r="F47" s="143">
        <v>0</v>
      </c>
      <c r="G47" s="143">
        <v>0</v>
      </c>
      <c r="H47" s="143">
        <v>0</v>
      </c>
      <c r="I47" s="143">
        <v>0</v>
      </c>
      <c r="J47" s="143">
        <v>0</v>
      </c>
      <c r="K47" s="22">
        <f t="shared" si="12"/>
        <v>0</v>
      </c>
    </row>
    <row r="48" spans="1:11" ht="15.75">
      <c r="A48" s="21" t="s">
        <v>121</v>
      </c>
      <c r="B48" s="229"/>
      <c r="C48" s="230"/>
      <c r="D48" s="230"/>
      <c r="E48" s="230"/>
      <c r="F48" s="143">
        <v>0</v>
      </c>
      <c r="G48" s="143">
        <v>0</v>
      </c>
      <c r="H48" s="143">
        <v>0</v>
      </c>
      <c r="I48" s="143">
        <v>0</v>
      </c>
      <c r="J48" s="143">
        <v>0</v>
      </c>
      <c r="K48" s="22">
        <f t="shared" si="12"/>
        <v>0</v>
      </c>
    </row>
    <row r="49" spans="1:11" ht="15.75">
      <c r="A49" s="21" t="s">
        <v>122</v>
      </c>
      <c r="B49" s="229"/>
      <c r="C49" s="230"/>
      <c r="D49" s="230"/>
      <c r="E49" s="230"/>
      <c r="F49" s="143">
        <v>0</v>
      </c>
      <c r="G49" s="143">
        <v>0</v>
      </c>
      <c r="H49" s="143">
        <v>0</v>
      </c>
      <c r="I49" s="143">
        <v>0</v>
      </c>
      <c r="J49" s="143">
        <v>0</v>
      </c>
      <c r="K49" s="22">
        <f t="shared" si="12"/>
        <v>0</v>
      </c>
    </row>
    <row r="50" spans="1:11" ht="15.75">
      <c r="A50" s="21" t="s">
        <v>123</v>
      </c>
      <c r="B50" s="229"/>
      <c r="C50" s="230"/>
      <c r="D50" s="230"/>
      <c r="E50" s="230"/>
      <c r="F50" s="143">
        <v>0</v>
      </c>
      <c r="G50" s="143">
        <v>0</v>
      </c>
      <c r="H50" s="143">
        <v>0</v>
      </c>
      <c r="I50" s="143">
        <v>0</v>
      </c>
      <c r="J50" s="143">
        <v>0</v>
      </c>
      <c r="K50" s="22">
        <f t="shared" si="12"/>
        <v>0</v>
      </c>
    </row>
    <row r="51" spans="1:11" ht="15.75">
      <c r="A51" s="21" t="s">
        <v>124</v>
      </c>
      <c r="B51" s="229"/>
      <c r="C51" s="230"/>
      <c r="D51" s="230"/>
      <c r="E51" s="230"/>
      <c r="F51" s="143">
        <v>0</v>
      </c>
      <c r="G51" s="143">
        <v>0</v>
      </c>
      <c r="H51" s="143">
        <v>0</v>
      </c>
      <c r="I51" s="143">
        <v>0</v>
      </c>
      <c r="J51" s="143">
        <v>0</v>
      </c>
      <c r="K51" s="22">
        <f t="shared" si="12"/>
        <v>0</v>
      </c>
    </row>
    <row r="52" spans="1:11" ht="15.75">
      <c r="A52" s="142" t="s">
        <v>125</v>
      </c>
      <c r="B52" s="229"/>
      <c r="C52" s="230"/>
      <c r="D52" s="230"/>
      <c r="E52" s="230"/>
      <c r="F52" s="143">
        <v>0</v>
      </c>
      <c r="G52" s="143">
        <v>0</v>
      </c>
      <c r="H52" s="143">
        <v>0</v>
      </c>
      <c r="I52" s="143">
        <v>0</v>
      </c>
      <c r="J52" s="143">
        <v>0</v>
      </c>
      <c r="K52" s="22">
        <f t="shared" si="12"/>
        <v>0</v>
      </c>
    </row>
    <row r="53" spans="1:11" ht="15.75">
      <c r="A53" s="142" t="s">
        <v>125</v>
      </c>
      <c r="B53" s="229"/>
      <c r="C53" s="230"/>
      <c r="D53" s="230"/>
      <c r="E53" s="230"/>
      <c r="F53" s="143">
        <v>0</v>
      </c>
      <c r="G53" s="143">
        <v>0</v>
      </c>
      <c r="H53" s="143">
        <v>0</v>
      </c>
      <c r="I53" s="143">
        <v>0</v>
      </c>
      <c r="J53" s="143">
        <v>0</v>
      </c>
      <c r="K53" s="22">
        <f t="shared" si="12"/>
        <v>0</v>
      </c>
    </row>
    <row r="54" spans="1:11" ht="15.75">
      <c r="A54" s="142" t="s">
        <v>125</v>
      </c>
      <c r="B54" s="229"/>
      <c r="C54" s="230"/>
      <c r="D54" s="230"/>
      <c r="E54" s="230"/>
      <c r="F54" s="143">
        <v>0</v>
      </c>
      <c r="G54" s="143">
        <v>0</v>
      </c>
      <c r="H54" s="143">
        <v>0</v>
      </c>
      <c r="I54" s="143">
        <v>0</v>
      </c>
      <c r="J54" s="143">
        <v>0</v>
      </c>
      <c r="K54" s="22">
        <f t="shared" si="12"/>
        <v>0</v>
      </c>
    </row>
    <row r="55" spans="1:11" ht="15.75">
      <c r="A55" s="142" t="s">
        <v>125</v>
      </c>
      <c r="B55" s="229"/>
      <c r="C55" s="230"/>
      <c r="D55" s="230"/>
      <c r="E55" s="230"/>
      <c r="F55" s="143">
        <v>0</v>
      </c>
      <c r="G55" s="143">
        <v>0</v>
      </c>
      <c r="H55" s="143">
        <v>0</v>
      </c>
      <c r="I55" s="143">
        <v>0</v>
      </c>
      <c r="J55" s="143">
        <v>0</v>
      </c>
      <c r="K55" s="22">
        <f t="shared" si="12"/>
        <v>0</v>
      </c>
    </row>
    <row r="56" spans="1:11" ht="15.75">
      <c r="A56" s="142" t="s">
        <v>125</v>
      </c>
      <c r="B56" s="229"/>
      <c r="C56" s="230"/>
      <c r="D56" s="230"/>
      <c r="E56" s="230"/>
      <c r="F56" s="143">
        <v>0</v>
      </c>
      <c r="G56" s="143">
        <v>0</v>
      </c>
      <c r="H56" s="143">
        <v>0</v>
      </c>
      <c r="I56" s="143">
        <v>0</v>
      </c>
      <c r="J56" s="143">
        <v>0</v>
      </c>
      <c r="K56" s="22">
        <f t="shared" si="12"/>
        <v>0</v>
      </c>
    </row>
    <row r="57" spans="1:11" ht="15.75">
      <c r="A57" s="142" t="s">
        <v>125</v>
      </c>
      <c r="B57" s="229"/>
      <c r="C57" s="229"/>
      <c r="D57" s="229"/>
      <c r="E57" s="229"/>
      <c r="F57" s="143">
        <v>0</v>
      </c>
      <c r="G57" s="143">
        <v>0</v>
      </c>
      <c r="H57" s="143">
        <v>0</v>
      </c>
      <c r="I57" s="143">
        <v>0</v>
      </c>
      <c r="J57" s="143">
        <v>0</v>
      </c>
      <c r="K57" s="22">
        <f>SUM(F57:J57)</f>
        <v>0</v>
      </c>
    </row>
    <row r="58" spans="1:11" ht="15.75">
      <c r="A58" s="142" t="s">
        <v>125</v>
      </c>
      <c r="B58" s="229"/>
      <c r="C58" s="230"/>
      <c r="D58" s="230"/>
      <c r="E58" s="230"/>
      <c r="F58" s="143">
        <v>0</v>
      </c>
      <c r="G58" s="143">
        <v>0</v>
      </c>
      <c r="H58" s="143">
        <v>0</v>
      </c>
      <c r="I58" s="143">
        <v>0</v>
      </c>
      <c r="J58" s="143">
        <v>0</v>
      </c>
      <c r="K58" s="22">
        <f t="shared" si="12"/>
        <v>0</v>
      </c>
    </row>
    <row r="59" spans="1:11" s="2" customFormat="1" ht="15.75">
      <c r="A59" s="150" t="s">
        <v>209</v>
      </c>
      <c r="B59" s="150"/>
      <c r="C59" s="150"/>
      <c r="D59" s="150"/>
      <c r="E59" s="150"/>
      <c r="F59" s="151">
        <f>SUM(F46:F58)</f>
        <v>0</v>
      </c>
      <c r="G59" s="151">
        <f>SUM(G46:G58)</f>
        <v>0</v>
      </c>
      <c r="H59" s="151">
        <f>SUM(H46:H58)</f>
        <v>0</v>
      </c>
      <c r="I59" s="151">
        <f>SUM(I46:I58)</f>
        <v>0</v>
      </c>
      <c r="J59" s="151">
        <f>SUM(J46:J58)</f>
        <v>0</v>
      </c>
      <c r="K59" s="151">
        <f>SUM(F59:J59)</f>
        <v>0</v>
      </c>
    </row>
    <row r="60" spans="1:11" s="2" customFormat="1" ht="15.75">
      <c r="A60" s="7"/>
      <c r="B60" s="7"/>
      <c r="C60" s="7"/>
      <c r="D60" s="7"/>
      <c r="E60" s="7"/>
      <c r="F60" s="16"/>
      <c r="G60" s="16"/>
      <c r="H60" s="16"/>
      <c r="I60" s="16"/>
      <c r="J60" s="16"/>
      <c r="K60" s="16"/>
    </row>
    <row r="61" spans="1:11" ht="15.75">
      <c r="A61" s="10" t="s">
        <v>126</v>
      </c>
      <c r="B61" s="10"/>
      <c r="C61" s="10"/>
      <c r="D61" s="10"/>
      <c r="E61" s="10"/>
      <c r="F61" s="12"/>
      <c r="G61" s="12"/>
      <c r="H61" s="12"/>
      <c r="I61" s="12"/>
      <c r="J61" s="12"/>
      <c r="K61" s="12"/>
    </row>
    <row r="62" spans="1:11" ht="15.75">
      <c r="A62" s="21" t="s">
        <v>127</v>
      </c>
      <c r="B62" s="229"/>
      <c r="C62" s="230"/>
      <c r="D62" s="230"/>
      <c r="E62" s="230"/>
      <c r="F62" s="143">
        <v>0</v>
      </c>
      <c r="G62" s="143">
        <v>0</v>
      </c>
      <c r="H62" s="143">
        <v>0</v>
      </c>
      <c r="I62" s="143">
        <v>0</v>
      </c>
      <c r="J62" s="143">
        <v>0</v>
      </c>
      <c r="K62" s="22">
        <f>SUM(F62:J62)</f>
        <v>0</v>
      </c>
    </row>
    <row r="63" spans="1:11" ht="15.75">
      <c r="A63" s="21" t="s">
        <v>252</v>
      </c>
      <c r="B63" s="229"/>
      <c r="C63" s="230"/>
      <c r="D63" s="230"/>
      <c r="E63" s="230"/>
      <c r="F63" s="143">
        <v>0</v>
      </c>
      <c r="G63" s="143">
        <v>0</v>
      </c>
      <c r="H63" s="143">
        <v>0</v>
      </c>
      <c r="I63" s="143">
        <v>0</v>
      </c>
      <c r="J63" s="143">
        <v>0</v>
      </c>
      <c r="K63" s="22">
        <f t="shared" ref="K63:K70" si="13">SUM(F63:J63)</f>
        <v>0</v>
      </c>
    </row>
    <row r="64" spans="1:11" ht="15.75">
      <c r="A64" s="21" t="s">
        <v>251</v>
      </c>
      <c r="B64" s="229"/>
      <c r="C64" s="230"/>
      <c r="D64" s="230"/>
      <c r="E64" s="230"/>
      <c r="F64" s="143">
        <v>0</v>
      </c>
      <c r="G64" s="143">
        <v>0</v>
      </c>
      <c r="H64" s="143">
        <v>0</v>
      </c>
      <c r="I64" s="143">
        <v>0</v>
      </c>
      <c r="J64" s="143">
        <v>0</v>
      </c>
      <c r="K64" s="22">
        <f t="shared" si="13"/>
        <v>0</v>
      </c>
    </row>
    <row r="65" spans="1:11" ht="15.75">
      <c r="A65" s="7" t="s">
        <v>253</v>
      </c>
      <c r="B65" s="231"/>
      <c r="C65" s="232"/>
      <c r="D65" s="232"/>
      <c r="E65" s="232"/>
      <c r="F65" s="12"/>
      <c r="G65" s="12"/>
      <c r="H65" s="12"/>
      <c r="I65" s="12"/>
      <c r="J65" s="12"/>
      <c r="K65" s="12"/>
    </row>
    <row r="66" spans="1:11" ht="15.75">
      <c r="A66" s="54" t="s">
        <v>128</v>
      </c>
      <c r="B66" s="229"/>
      <c r="C66" s="230"/>
      <c r="D66" s="230"/>
      <c r="E66" s="230"/>
      <c r="F66" s="143">
        <v>0</v>
      </c>
      <c r="G66" s="143">
        <v>0</v>
      </c>
      <c r="H66" s="143">
        <v>0</v>
      </c>
      <c r="I66" s="143">
        <v>0</v>
      </c>
      <c r="J66" s="143">
        <v>0</v>
      </c>
      <c r="K66" s="22">
        <f t="shared" si="13"/>
        <v>0</v>
      </c>
    </row>
    <row r="67" spans="1:11" ht="15.75">
      <c r="A67" s="54" t="s">
        <v>129</v>
      </c>
      <c r="B67" s="229"/>
      <c r="C67" s="230"/>
      <c r="D67" s="230"/>
      <c r="E67" s="230"/>
      <c r="F67" s="143">
        <v>0</v>
      </c>
      <c r="G67" s="143">
        <v>0</v>
      </c>
      <c r="H67" s="143">
        <v>0</v>
      </c>
      <c r="I67" s="143">
        <v>0</v>
      </c>
      <c r="J67" s="143">
        <v>0</v>
      </c>
      <c r="K67" s="22">
        <f t="shared" si="13"/>
        <v>0</v>
      </c>
    </row>
    <row r="68" spans="1:11" ht="15.75">
      <c r="A68" s="54" t="s">
        <v>130</v>
      </c>
      <c r="B68" s="229"/>
      <c r="C68" s="230"/>
      <c r="D68" s="230"/>
      <c r="E68" s="230"/>
      <c r="F68" s="143">
        <v>0</v>
      </c>
      <c r="G68" s="143">
        <v>0</v>
      </c>
      <c r="H68" s="143">
        <v>0</v>
      </c>
      <c r="I68" s="143">
        <v>0</v>
      </c>
      <c r="J68" s="143">
        <v>0</v>
      </c>
      <c r="K68" s="22">
        <f t="shared" si="13"/>
        <v>0</v>
      </c>
    </row>
    <row r="69" spans="1:11" ht="15.75">
      <c r="A69" s="54" t="s">
        <v>131</v>
      </c>
      <c r="B69" s="229"/>
      <c r="C69" s="230"/>
      <c r="D69" s="230"/>
      <c r="E69" s="230"/>
      <c r="F69" s="143">
        <v>0</v>
      </c>
      <c r="G69" s="143">
        <v>0</v>
      </c>
      <c r="H69" s="143">
        <v>0</v>
      </c>
      <c r="I69" s="143">
        <v>0</v>
      </c>
      <c r="J69" s="143">
        <v>0</v>
      </c>
      <c r="K69" s="22">
        <f t="shared" si="13"/>
        <v>0</v>
      </c>
    </row>
    <row r="70" spans="1:11" ht="16.5" thickBot="1">
      <c r="A70" s="54" t="s">
        <v>132</v>
      </c>
      <c r="B70" s="229"/>
      <c r="C70" s="230"/>
      <c r="D70" s="230"/>
      <c r="E70" s="230"/>
      <c r="F70" s="143">
        <v>0</v>
      </c>
      <c r="G70" s="143">
        <v>0</v>
      </c>
      <c r="H70" s="143">
        <v>0</v>
      </c>
      <c r="I70" s="143">
        <v>0</v>
      </c>
      <c r="J70" s="143">
        <v>0</v>
      </c>
      <c r="K70" s="22">
        <f t="shared" si="13"/>
        <v>0</v>
      </c>
    </row>
    <row r="71" spans="1:11" ht="16.5" thickBot="1">
      <c r="A71" s="49" t="s">
        <v>133</v>
      </c>
      <c r="B71" s="21"/>
      <c r="C71" s="47" t="s">
        <v>134</v>
      </c>
      <c r="D71" s="123">
        <v>0.04</v>
      </c>
      <c r="E71" s="21"/>
      <c r="F71" s="22">
        <f>SUM('Payroll info'!F14:F18)</f>
        <v>0</v>
      </c>
      <c r="G71" s="22">
        <f>IF($B$5="2 Periods",(F71*$D71)+F71,IF($B$5="3 Periods",(F71*$D71)+F71, IF($B$5="4 Periods", (F71*$D71)+F71,IF($B$5="5 Periods", (F71*$D71)+F71,0))))</f>
        <v>0</v>
      </c>
      <c r="H71" s="22">
        <f>IF($B$5="3 Periods",(G71*$D71)+G71, IF($B$5="4 Periods", (G71*$D71)+G71,IF($B$5="5 Periods", (G71*$D71)+G71,0)))</f>
        <v>0</v>
      </c>
      <c r="I71" s="22">
        <f>IF($B$5="4 Periods", (H71*$D71)+H71,IF($B$5="5 Periods", (H71*$D71)+H71,0))</f>
        <v>0</v>
      </c>
      <c r="J71" s="22">
        <f>IF($B$5="5 Periods", (I71*$D71)+I71,0)</f>
        <v>0</v>
      </c>
      <c r="K71" s="22">
        <f>SUM(F71:J71)</f>
        <v>0</v>
      </c>
    </row>
    <row r="72" spans="1:11" ht="15.75">
      <c r="A72" s="150" t="s">
        <v>210</v>
      </c>
      <c r="B72" s="150"/>
      <c r="C72" s="150"/>
      <c r="D72" s="150"/>
      <c r="E72" s="150"/>
      <c r="F72" s="151">
        <f>SUM(F62:F71)</f>
        <v>0</v>
      </c>
      <c r="G72" s="151">
        <f>SUM(G62:G71)</f>
        <v>0</v>
      </c>
      <c r="H72" s="151">
        <f>SUM(H62:H71)</f>
        <v>0</v>
      </c>
      <c r="I72" s="151">
        <f>SUM(I62:I71)</f>
        <v>0</v>
      </c>
      <c r="J72" s="151">
        <f>SUM(J62:J71)</f>
        <v>0</v>
      </c>
      <c r="K72" s="151">
        <f>SUM(F72:J72)</f>
        <v>0</v>
      </c>
    </row>
    <row r="73" spans="1:11" ht="15.75">
      <c r="A73" s="10"/>
      <c r="B73" s="10"/>
      <c r="C73" s="10"/>
      <c r="D73" s="10"/>
      <c r="E73" s="10"/>
      <c r="F73" s="18"/>
      <c r="G73" s="18"/>
      <c r="H73" s="18"/>
      <c r="I73" s="18"/>
      <c r="J73" s="18"/>
      <c r="K73" s="18"/>
    </row>
    <row r="74" spans="1:11" ht="15.75">
      <c r="A74" s="10" t="s">
        <v>135</v>
      </c>
      <c r="B74" s="10"/>
      <c r="C74" s="10"/>
      <c r="D74" s="10"/>
      <c r="E74" s="10"/>
      <c r="F74" s="18"/>
      <c r="G74" s="18"/>
      <c r="H74" s="18"/>
      <c r="I74" s="18"/>
      <c r="J74" s="18"/>
      <c r="K74" s="18"/>
    </row>
    <row r="75" spans="1:11" ht="15.75">
      <c r="A75" s="142" t="s">
        <v>136</v>
      </c>
      <c r="B75" s="21"/>
      <c r="C75" s="21"/>
      <c r="D75" s="21"/>
      <c r="E75" s="21"/>
      <c r="F75" s="143">
        <v>0</v>
      </c>
      <c r="G75" s="143">
        <v>0</v>
      </c>
      <c r="H75" s="143">
        <v>0</v>
      </c>
      <c r="I75" s="143">
        <v>0</v>
      </c>
      <c r="J75" s="143">
        <v>0</v>
      </c>
      <c r="K75" s="22">
        <f t="shared" ref="K75:K80" si="14">SUM(F75:J75)</f>
        <v>0</v>
      </c>
    </row>
    <row r="76" spans="1:11" ht="15.75">
      <c r="A76" s="142" t="s">
        <v>137</v>
      </c>
      <c r="B76" s="21"/>
      <c r="C76" s="21"/>
      <c r="D76" s="21"/>
      <c r="E76" s="21"/>
      <c r="F76" s="143">
        <v>0</v>
      </c>
      <c r="G76" s="143">
        <v>0</v>
      </c>
      <c r="H76" s="143">
        <v>0</v>
      </c>
      <c r="I76" s="143">
        <v>0</v>
      </c>
      <c r="J76" s="143">
        <v>0</v>
      </c>
      <c r="K76" s="22">
        <f t="shared" si="14"/>
        <v>0</v>
      </c>
    </row>
    <row r="77" spans="1:11" ht="15.75">
      <c r="A77" s="142" t="s">
        <v>138</v>
      </c>
      <c r="B77" s="21"/>
      <c r="C77" s="21"/>
      <c r="D77" s="21"/>
      <c r="E77" s="21"/>
      <c r="F77" s="143">
        <v>0</v>
      </c>
      <c r="G77" s="143">
        <v>0</v>
      </c>
      <c r="H77" s="143">
        <v>0</v>
      </c>
      <c r="I77" s="143">
        <v>0</v>
      </c>
      <c r="J77" s="143">
        <v>0</v>
      </c>
      <c r="K77" s="22">
        <f t="shared" si="14"/>
        <v>0</v>
      </c>
    </row>
    <row r="78" spans="1:11" ht="15.75">
      <c r="A78" s="142" t="s">
        <v>139</v>
      </c>
      <c r="B78" s="21"/>
      <c r="C78" s="21"/>
      <c r="D78" s="21"/>
      <c r="E78" s="21"/>
      <c r="F78" s="143">
        <v>0</v>
      </c>
      <c r="G78" s="143">
        <v>0</v>
      </c>
      <c r="H78" s="143">
        <v>0</v>
      </c>
      <c r="I78" s="143">
        <v>0</v>
      </c>
      <c r="J78" s="143">
        <v>0</v>
      </c>
      <c r="K78" s="22">
        <f t="shared" si="14"/>
        <v>0</v>
      </c>
    </row>
    <row r="79" spans="1:11" ht="15.75">
      <c r="A79" s="142" t="s">
        <v>140</v>
      </c>
      <c r="B79" s="21"/>
      <c r="C79" s="21"/>
      <c r="D79" s="21"/>
      <c r="E79" s="21"/>
      <c r="F79" s="143">
        <v>0</v>
      </c>
      <c r="G79" s="143">
        <v>0</v>
      </c>
      <c r="H79" s="143">
        <v>0</v>
      </c>
      <c r="I79" s="143">
        <v>0</v>
      </c>
      <c r="J79" s="143">
        <v>0</v>
      </c>
      <c r="K79" s="22">
        <f t="shared" si="14"/>
        <v>0</v>
      </c>
    </row>
    <row r="80" spans="1:11" ht="15.75">
      <c r="A80" s="150" t="s">
        <v>141</v>
      </c>
      <c r="B80" s="150"/>
      <c r="C80" s="150"/>
      <c r="D80" s="150"/>
      <c r="E80" s="150"/>
      <c r="F80" s="151">
        <f>SUM(F75:F79)</f>
        <v>0</v>
      </c>
      <c r="G80" s="151">
        <f>SUM(G75:G79)</f>
        <v>0</v>
      </c>
      <c r="H80" s="151">
        <f>SUM(H75:H79)</f>
        <v>0</v>
      </c>
      <c r="I80" s="151">
        <f>SUM(I75:I79)</f>
        <v>0</v>
      </c>
      <c r="J80" s="151">
        <f>SUM(J75:J79)</f>
        <v>0</v>
      </c>
      <c r="K80" s="151">
        <f t="shared" si="14"/>
        <v>0</v>
      </c>
    </row>
    <row r="81" spans="1:11" ht="15.75">
      <c r="A81" s="7"/>
      <c r="B81" s="7"/>
      <c r="C81" s="7"/>
      <c r="D81" s="7"/>
      <c r="E81" s="7"/>
      <c r="F81" s="12"/>
      <c r="G81" s="12"/>
      <c r="H81" s="12"/>
      <c r="I81" s="12"/>
      <c r="J81" s="12"/>
      <c r="K81" s="12"/>
    </row>
    <row r="82" spans="1:11" ht="15.75">
      <c r="A82" s="152" t="s">
        <v>142</v>
      </c>
      <c r="B82" s="152"/>
      <c r="C82" s="152"/>
      <c r="D82" s="152"/>
      <c r="E82" s="152"/>
      <c r="F82" s="153">
        <f>+F38+F43+F59+SUM(F95:F99)</f>
        <v>0</v>
      </c>
      <c r="G82" s="153">
        <f>+G38+G43+G59+SUM(G95:G99)</f>
        <v>0</v>
      </c>
      <c r="H82" s="153">
        <f>+H38+H43+H59+SUM(H95:H99)</f>
        <v>0</v>
      </c>
      <c r="I82" s="153">
        <f>+I38+I43+I59+SUM(I95:I99)</f>
        <v>0</v>
      </c>
      <c r="J82" s="153">
        <f>+J38+J43+J59+SUM(J95:J99)</f>
        <v>0</v>
      </c>
      <c r="K82" s="153">
        <f>SUM(F82:J82)</f>
        <v>0</v>
      </c>
    </row>
    <row r="83" spans="1:11" ht="15.75">
      <c r="A83" s="7"/>
      <c r="B83" s="7"/>
      <c r="C83" s="7"/>
      <c r="D83" s="7"/>
      <c r="E83" s="7"/>
      <c r="F83" s="12"/>
      <c r="G83" s="12"/>
      <c r="H83" s="12"/>
      <c r="I83" s="12"/>
      <c r="J83" s="12"/>
      <c r="K83" s="12"/>
    </row>
    <row r="84" spans="1:11" ht="15.75">
      <c r="A84" s="152" t="s">
        <v>143</v>
      </c>
      <c r="B84" s="152"/>
      <c r="C84" s="152"/>
      <c r="D84" s="152"/>
      <c r="E84" s="152"/>
      <c r="F84" s="153">
        <f>+F29+F36+F43+F59+F72+F80</f>
        <v>0</v>
      </c>
      <c r="G84" s="153">
        <f t="shared" ref="G84:H84" si="15">+G29+G36+G43+G59+G72+G80</f>
        <v>0</v>
      </c>
      <c r="H84" s="153">
        <f t="shared" si="15"/>
        <v>0</v>
      </c>
      <c r="I84" s="153">
        <f>+I29+I36+I43+I59+I72+I80</f>
        <v>0</v>
      </c>
      <c r="J84" s="153">
        <f>+J29+J36+J43+J59+J72+J80</f>
        <v>0</v>
      </c>
      <c r="K84" s="153">
        <f>K18+K29+K36+K43+K59+K72+K80</f>
        <v>0</v>
      </c>
    </row>
    <row r="85" spans="1:11" ht="16.5" thickBot="1">
      <c r="A85" s="7"/>
      <c r="B85" s="7"/>
      <c r="C85" s="7"/>
      <c r="D85" s="7"/>
      <c r="E85" s="7"/>
      <c r="F85" s="12"/>
      <c r="G85" s="12"/>
      <c r="H85" s="12"/>
      <c r="I85" s="12"/>
      <c r="J85" s="12"/>
      <c r="K85" s="12"/>
    </row>
    <row r="86" spans="1:11" ht="16.5" thickBot="1">
      <c r="A86" s="126" t="s">
        <v>144</v>
      </c>
      <c r="B86" s="127" t="s">
        <v>145</v>
      </c>
      <c r="C86" s="124">
        <v>0.44500000000000001</v>
      </c>
      <c r="D86" s="125" t="s">
        <v>146</v>
      </c>
      <c r="E86" s="128"/>
      <c r="F86" s="129">
        <f>IF($D$86="MTDC",IF($C$86="OTHER",$C$87*F82,$C$86*F82),IF($D$86="TDC",IF($C$86="OTHER",$C$87*F84,$C$86*F84)))</f>
        <v>0</v>
      </c>
      <c r="G86" s="129">
        <f t="shared" ref="G86:K86" si="16">IF($D$86="MTDC",IF($C$86="OTHER",$C$87*G82,$C$86*G82),IF($D$86="TDC",IF($C$86="OTHER",$C$87*G84,$C$86*G84)))</f>
        <v>0</v>
      </c>
      <c r="H86" s="129">
        <f t="shared" si="16"/>
        <v>0</v>
      </c>
      <c r="I86" s="129">
        <f t="shared" si="16"/>
        <v>0</v>
      </c>
      <c r="J86" s="129">
        <f t="shared" si="16"/>
        <v>0</v>
      </c>
      <c r="K86" s="129">
        <f t="shared" si="16"/>
        <v>0</v>
      </c>
    </row>
    <row r="87" spans="1:11" ht="16.5" thickBot="1">
      <c r="A87" s="7"/>
      <c r="B87" s="48" t="s">
        <v>147</v>
      </c>
      <c r="C87" s="144"/>
      <c r="D87" s="7"/>
      <c r="E87" s="19"/>
      <c r="F87" s="12"/>
      <c r="G87" s="12"/>
      <c r="H87" s="12"/>
      <c r="I87" s="12"/>
      <c r="J87" s="12"/>
      <c r="K87" s="12"/>
    </row>
    <row r="88" spans="1:11" ht="15.75">
      <c r="A88" s="7"/>
      <c r="B88" s="7"/>
      <c r="C88" s="7"/>
      <c r="D88" s="7"/>
      <c r="E88" s="7"/>
      <c r="F88" s="12"/>
      <c r="G88" s="12"/>
      <c r="H88" s="12"/>
      <c r="I88" s="12"/>
      <c r="J88" s="12"/>
      <c r="K88" s="12"/>
    </row>
    <row r="89" spans="1:11" ht="21.75" thickBot="1">
      <c r="A89" s="80" t="s">
        <v>148</v>
      </c>
      <c r="B89" s="80"/>
      <c r="C89" s="80"/>
      <c r="D89" s="80"/>
      <c r="E89" s="80"/>
      <c r="F89" s="81">
        <f>F84+F86</f>
        <v>0</v>
      </c>
      <c r="G89" s="81">
        <f t="shared" ref="G89:K89" si="17">G84+G86</f>
        <v>0</v>
      </c>
      <c r="H89" s="81">
        <f t="shared" si="17"/>
        <v>0</v>
      </c>
      <c r="I89" s="81">
        <f t="shared" si="17"/>
        <v>0</v>
      </c>
      <c r="J89" s="81">
        <f t="shared" si="17"/>
        <v>0</v>
      </c>
      <c r="K89" s="81">
        <f t="shared" si="17"/>
        <v>0</v>
      </c>
    </row>
    <row r="90" spans="1:11" ht="15.75">
      <c r="A90" s="7"/>
      <c r="B90" s="7"/>
      <c r="C90" s="7"/>
      <c r="D90" s="7"/>
      <c r="E90" s="7"/>
      <c r="F90" s="7"/>
      <c r="G90" s="7"/>
      <c r="H90" s="7"/>
      <c r="I90" s="7"/>
      <c r="J90" s="7"/>
      <c r="K90" s="7"/>
    </row>
    <row r="91" spans="1:11" ht="47.25">
      <c r="A91" s="206" t="s">
        <v>149</v>
      </c>
      <c r="B91" s="17"/>
      <c r="C91" s="17"/>
      <c r="D91" s="17"/>
      <c r="E91" s="7"/>
      <c r="F91" s="7"/>
      <c r="G91" s="7"/>
      <c r="H91" s="7"/>
      <c r="I91" s="7"/>
      <c r="J91" s="7"/>
      <c r="K91" s="7"/>
    </row>
    <row r="92" spans="1:11" ht="15.75">
      <c r="A92" s="7"/>
      <c r="B92" s="7"/>
      <c r="C92" s="7"/>
      <c r="D92" s="7"/>
      <c r="E92" s="7"/>
      <c r="F92" s="7"/>
      <c r="G92" s="7"/>
      <c r="H92" s="7"/>
      <c r="I92" s="7"/>
      <c r="J92" s="7"/>
      <c r="K92" s="7"/>
    </row>
    <row r="93" spans="1:11" ht="15.75">
      <c r="A93" s="7"/>
      <c r="B93" s="7"/>
      <c r="C93" s="7"/>
      <c r="D93" s="7"/>
      <c r="E93" s="7"/>
      <c r="F93" s="7"/>
      <c r="G93" s="7"/>
      <c r="H93" s="7"/>
      <c r="I93" s="7"/>
      <c r="J93" s="7"/>
      <c r="K93" s="7"/>
    </row>
    <row r="94" spans="1:11" ht="15.75">
      <c r="A94" s="7"/>
      <c r="B94" s="7"/>
      <c r="C94" s="7"/>
      <c r="D94" s="7"/>
      <c r="E94" s="7"/>
      <c r="F94" s="12"/>
      <c r="G94" s="7"/>
      <c r="H94" s="7"/>
      <c r="I94" s="7"/>
      <c r="J94" s="7"/>
      <c r="K94" s="7"/>
    </row>
    <row r="95" spans="1:11" ht="15.75" hidden="1">
      <c r="A95" s="7"/>
      <c r="B95" s="7"/>
      <c r="C95" s="7"/>
      <c r="D95" s="7"/>
      <c r="E95" s="7"/>
      <c r="F95" s="20">
        <f>IF(SUM($F75:F75)&gt;25000,25000,F75)</f>
        <v>0</v>
      </c>
      <c r="G95" s="20">
        <f>IF(SUM($F75:G75)&gt;25000,25000-SUM($F95:F95),G75)</f>
        <v>0</v>
      </c>
      <c r="H95" s="20">
        <f>IF(SUM($F75:H75)&gt;25000,25000-SUM($F95:G95),H75)</f>
        <v>0</v>
      </c>
      <c r="I95" s="20">
        <f>IF(SUM($F75:I75)&gt;25000,25000-SUM($F95:H95),I75)</f>
        <v>0</v>
      </c>
      <c r="J95" s="20">
        <f>IF(SUM($F75:J75)&gt;25000,25000-SUM($F95:I95),J75)</f>
        <v>0</v>
      </c>
      <c r="K95" s="7"/>
    </row>
    <row r="96" spans="1:11" ht="15.75" hidden="1">
      <c r="A96" s="7"/>
      <c r="B96" s="7"/>
      <c r="C96" s="7"/>
      <c r="D96" s="7"/>
      <c r="E96" s="7"/>
      <c r="F96" s="20">
        <f>IF(SUM($F76:F76)&gt;25000,25000,F76)</f>
        <v>0</v>
      </c>
      <c r="G96" s="20">
        <f>IF(SUM($F76:G76)&gt;25000,25000-SUM($F96:F96),G76)</f>
        <v>0</v>
      </c>
      <c r="H96" s="20">
        <f>IF(SUM($F76:H76)&gt;25000,25000-SUM($F96:G96),H76)</f>
        <v>0</v>
      </c>
      <c r="I96" s="20">
        <f>IF(SUM($F76:I76)&gt;25000,25000-SUM($F96:H96),I76)</f>
        <v>0</v>
      </c>
      <c r="J96" s="20">
        <f>IF(SUM($F76:J76)&gt;25000,25000-SUM($F96:I96),J76)</f>
        <v>0</v>
      </c>
      <c r="K96" s="7"/>
    </row>
    <row r="97" spans="1:11" ht="15.75" hidden="1">
      <c r="A97" s="7"/>
      <c r="B97" s="7"/>
      <c r="C97" s="7"/>
      <c r="D97" s="7"/>
      <c r="E97" s="7"/>
      <c r="F97" s="20">
        <f>IF(SUM($F77:F77)&gt;25000,25000,F77)</f>
        <v>0</v>
      </c>
      <c r="G97" s="20">
        <f>IF(SUM($F77:G77)&gt;25000,25000-SUM($F97:F97),G77)</f>
        <v>0</v>
      </c>
      <c r="H97" s="20">
        <f>IF(SUM($F77:H77)&gt;25000,25000-SUM($F97:G97),H77)</f>
        <v>0</v>
      </c>
      <c r="I97" s="20">
        <f>IF(SUM($F77:I77)&gt;25000,25000-SUM($F97:H97),I77)</f>
        <v>0</v>
      </c>
      <c r="J97" s="20">
        <f>IF(SUM($F77:J77)&gt;25000,25000-SUM($F97:I97),J77)</f>
        <v>0</v>
      </c>
      <c r="K97" s="7"/>
    </row>
    <row r="98" spans="1:11" ht="15.75" hidden="1">
      <c r="A98" s="7"/>
      <c r="B98" s="7"/>
      <c r="C98" s="7"/>
      <c r="D98" s="7"/>
      <c r="E98" s="7"/>
      <c r="F98" s="20">
        <f>IF(SUM($F78:F78)&gt;25000,25000,F78)</f>
        <v>0</v>
      </c>
      <c r="G98" s="20">
        <f>IF(SUM($F78:G78)&gt;25000,25000-SUM($F98:F98),G78)</f>
        <v>0</v>
      </c>
      <c r="H98" s="20">
        <f>IF(SUM($F78:H78)&gt;25000,25000-SUM($F98:G98),H78)</f>
        <v>0</v>
      </c>
      <c r="I98" s="20">
        <f>IF(SUM($F78:I78)&gt;25000,25000-SUM($F98:H98),I78)</f>
        <v>0</v>
      </c>
      <c r="J98" s="20">
        <f>IF(SUM($F78:J78)&gt;25000,25000-SUM($F98:I98),J78)</f>
        <v>0</v>
      </c>
      <c r="K98" s="7"/>
    </row>
    <row r="99" spans="1:11" ht="15.75" hidden="1">
      <c r="A99" s="7"/>
      <c r="B99" s="7"/>
      <c r="C99" s="7"/>
      <c r="D99" s="7"/>
      <c r="E99" s="7"/>
      <c r="F99" s="20">
        <f>IF(SUM($F79:F79)&gt;25000,25000,F79)</f>
        <v>0</v>
      </c>
      <c r="G99" s="20">
        <f>IF(SUM($F79:G79)&gt;25000,25000-SUM($F99:F99),G79)</f>
        <v>0</v>
      </c>
      <c r="H99" s="20">
        <f>IF(SUM($F79:H79)&gt;25000,25000-SUM($F99:G99),H79)</f>
        <v>0</v>
      </c>
      <c r="I99" s="20">
        <f>IF(SUM($F79:I79)&gt;25000,25000-SUM($F99:H99),I79)</f>
        <v>0</v>
      </c>
      <c r="J99" s="20">
        <f>IF(SUM($F79:J79)&gt;25000,25000-SUM($F99:I99),J79)</f>
        <v>0</v>
      </c>
      <c r="K99" s="7"/>
    </row>
    <row r="100" spans="1:11" ht="14.25" hidden="1" customHeight="1">
      <c r="A100" s="7"/>
      <c r="B100" s="7"/>
      <c r="C100" s="7"/>
      <c r="D100" s="7"/>
      <c r="E100" s="7"/>
      <c r="F100" s="20" t="s">
        <v>150</v>
      </c>
      <c r="G100" s="20"/>
      <c r="H100" s="20"/>
      <c r="I100" s="20"/>
      <c r="J100" s="20"/>
      <c r="K100" s="7"/>
    </row>
    <row r="101" spans="1:11" ht="15.75">
      <c r="A101" s="7"/>
      <c r="B101" s="7"/>
      <c r="C101" s="7"/>
      <c r="D101" s="7"/>
      <c r="E101" s="7"/>
      <c r="F101" s="7"/>
      <c r="G101" s="7"/>
      <c r="H101" s="7"/>
      <c r="I101" s="7"/>
      <c r="J101" s="7"/>
      <c r="K101" s="7"/>
    </row>
    <row r="102" spans="1:11" ht="15.75">
      <c r="A102" s="7"/>
      <c r="B102" s="7"/>
      <c r="C102" s="7"/>
      <c r="D102" s="7"/>
      <c r="E102" s="7"/>
      <c r="F102" s="7"/>
      <c r="G102" s="7"/>
      <c r="H102" s="7"/>
      <c r="I102" s="7"/>
      <c r="J102" s="7"/>
      <c r="K102" s="7"/>
    </row>
    <row r="103" spans="1:11" ht="15">
      <c r="A103" s="1"/>
      <c r="B103" s="1"/>
      <c r="C103" s="1"/>
      <c r="D103" s="1"/>
      <c r="E103" s="1"/>
      <c r="F103" s="1"/>
      <c r="G103" s="1"/>
      <c r="H103" s="1"/>
      <c r="I103" s="1"/>
      <c r="J103" s="1"/>
      <c r="K103" s="1"/>
    </row>
    <row r="104" spans="1:11" ht="15">
      <c r="A104" s="1"/>
      <c r="B104" s="1"/>
      <c r="C104" s="1"/>
      <c r="D104" s="1"/>
      <c r="E104" s="1"/>
      <c r="F104" s="1"/>
      <c r="G104" s="1"/>
      <c r="H104" s="1"/>
      <c r="I104" s="1"/>
      <c r="J104" s="1"/>
      <c r="K104" s="1"/>
    </row>
    <row r="105" spans="1:11" ht="15">
      <c r="A105" s="1"/>
      <c r="B105" s="1"/>
      <c r="C105" s="1"/>
      <c r="D105" s="1"/>
      <c r="E105" s="1"/>
      <c r="F105" s="1"/>
      <c r="G105" s="1"/>
      <c r="H105" s="1"/>
      <c r="I105" s="1"/>
      <c r="J105" s="1"/>
      <c r="K105" s="1"/>
    </row>
    <row r="106" spans="1:11" ht="15">
      <c r="A106" s="1"/>
      <c r="B106" s="1"/>
      <c r="C106" s="1"/>
      <c r="D106" s="1"/>
      <c r="E106" s="1"/>
      <c r="F106" s="1"/>
      <c r="G106" s="1"/>
      <c r="H106" s="1"/>
      <c r="I106" s="1"/>
      <c r="J106" s="1"/>
      <c r="K106" s="1"/>
    </row>
    <row r="107" spans="1:11" ht="15">
      <c r="A107" s="1"/>
      <c r="B107" s="1"/>
      <c r="C107" s="1"/>
      <c r="D107" s="1"/>
      <c r="E107" s="1"/>
      <c r="F107" s="1"/>
      <c r="G107" s="1"/>
      <c r="H107" s="1"/>
      <c r="I107" s="1"/>
      <c r="J107" s="1"/>
      <c r="K107" s="1"/>
    </row>
    <row r="108" spans="1:11" ht="15">
      <c r="A108" s="1"/>
      <c r="B108" s="1"/>
      <c r="C108" s="1"/>
      <c r="D108" s="1"/>
      <c r="E108" s="1"/>
      <c r="F108" s="1"/>
      <c r="G108" s="1"/>
      <c r="H108" s="1"/>
      <c r="I108" s="1"/>
      <c r="J108" s="1"/>
      <c r="K108" s="1"/>
    </row>
    <row r="109" spans="1:11" ht="15">
      <c r="A109" s="1"/>
      <c r="B109" s="1"/>
      <c r="C109" s="1"/>
      <c r="D109" s="1"/>
      <c r="E109" s="1"/>
      <c r="F109" s="1"/>
      <c r="G109" s="1"/>
      <c r="H109" s="1"/>
      <c r="I109" s="1"/>
      <c r="J109" s="1"/>
      <c r="K109" s="1"/>
    </row>
    <row r="110" spans="1:11" ht="15">
      <c r="A110" s="1"/>
      <c r="B110" s="1"/>
      <c r="C110" s="1"/>
      <c r="D110" s="1"/>
      <c r="E110" s="1"/>
      <c r="F110" s="1"/>
      <c r="G110" s="1"/>
      <c r="H110" s="1"/>
      <c r="I110" s="1"/>
      <c r="J110" s="1"/>
      <c r="K110" s="1"/>
    </row>
    <row r="111" spans="1:11" ht="15">
      <c r="A111" s="1"/>
      <c r="B111" s="1"/>
      <c r="C111" s="1"/>
      <c r="D111" s="1"/>
      <c r="E111" s="1"/>
      <c r="F111" s="1"/>
      <c r="G111" s="1"/>
      <c r="H111" s="1"/>
      <c r="I111" s="1"/>
      <c r="J111" s="1"/>
      <c r="K111" s="1"/>
    </row>
    <row r="112" spans="1:11" ht="15">
      <c r="A112" s="1"/>
      <c r="B112" s="1"/>
      <c r="C112" s="1"/>
      <c r="D112" s="1"/>
      <c r="E112" s="1"/>
      <c r="F112" s="1"/>
      <c r="G112" s="1"/>
      <c r="H112" s="1"/>
      <c r="I112" s="1"/>
      <c r="J112" s="1"/>
      <c r="K112" s="1"/>
    </row>
    <row r="113" spans="1:12" ht="15">
      <c r="A113" s="1"/>
      <c r="B113" s="1"/>
      <c r="C113" s="1"/>
      <c r="D113" s="1"/>
      <c r="E113" s="1"/>
      <c r="F113" s="1"/>
      <c r="G113" s="1"/>
      <c r="H113" s="1"/>
      <c r="I113" s="1"/>
      <c r="J113" s="1"/>
      <c r="K113" s="1"/>
    </row>
    <row r="114" spans="1:12" ht="15">
      <c r="A114" s="1"/>
      <c r="B114" s="1"/>
      <c r="C114" s="1"/>
      <c r="D114" s="1"/>
      <c r="E114" s="1"/>
      <c r="F114" s="1"/>
      <c r="G114" s="1"/>
      <c r="H114" s="1"/>
      <c r="I114" s="1"/>
      <c r="J114" s="1"/>
      <c r="K114" s="1"/>
    </row>
    <row r="115" spans="1:12" ht="15">
      <c r="A115" s="1"/>
      <c r="B115" s="1"/>
      <c r="C115" s="1"/>
      <c r="D115" s="1"/>
      <c r="E115" s="1"/>
      <c r="F115" s="1"/>
      <c r="G115" s="1"/>
      <c r="H115" s="1"/>
      <c r="I115" s="1"/>
      <c r="J115" s="1"/>
      <c r="K115" s="1"/>
      <c r="L115" s="1"/>
    </row>
    <row r="116" spans="1:12" ht="15">
      <c r="F116" s="1"/>
      <c r="G116" s="1"/>
      <c r="H116" s="1"/>
      <c r="I116" s="1"/>
      <c r="J116" s="1"/>
      <c r="K116" s="1"/>
      <c r="L116" s="1"/>
    </row>
    <row r="117" spans="1:12" ht="15">
      <c r="F117" s="1"/>
      <c r="G117" s="1"/>
      <c r="H117" s="1"/>
      <c r="I117" s="1"/>
      <c r="J117" s="1"/>
      <c r="K117" s="1"/>
      <c r="L117" s="1"/>
    </row>
    <row r="118" spans="1:12" ht="15">
      <c r="F118" s="1"/>
      <c r="G118" s="1"/>
      <c r="H118" s="1"/>
      <c r="I118" s="1"/>
      <c r="J118" s="1"/>
      <c r="K118" s="1"/>
      <c r="L118" s="1"/>
    </row>
    <row r="119" spans="1:12" ht="15">
      <c r="F119" s="1"/>
      <c r="G119" s="1"/>
      <c r="H119" s="1"/>
      <c r="I119" s="1"/>
      <c r="J119" s="1"/>
      <c r="K119" s="1"/>
      <c r="L119" s="1"/>
    </row>
    <row r="120" spans="1:12" ht="15">
      <c r="F120" s="1"/>
      <c r="G120" s="1"/>
      <c r="H120" s="1"/>
      <c r="I120" s="1"/>
      <c r="J120" s="1"/>
      <c r="K120" s="1"/>
      <c r="L120" s="1"/>
    </row>
    <row r="121" spans="1:12" ht="15">
      <c r="F121" s="1"/>
      <c r="G121" s="1"/>
      <c r="H121" s="1"/>
      <c r="I121" s="1"/>
      <c r="J121" s="1"/>
      <c r="K121" s="1"/>
      <c r="L121" s="1"/>
    </row>
    <row r="122" spans="1:12" ht="15">
      <c r="F122" s="1"/>
      <c r="G122" s="1"/>
      <c r="H122" s="1"/>
      <c r="I122" s="1"/>
      <c r="J122" s="1"/>
      <c r="K122" s="1"/>
      <c r="L122" s="1"/>
    </row>
    <row r="123" spans="1:12" ht="15">
      <c r="F123" s="1"/>
      <c r="G123" s="1"/>
      <c r="H123" s="1"/>
      <c r="I123" s="1"/>
      <c r="J123" s="1"/>
      <c r="K123" s="1"/>
      <c r="L123" s="1"/>
    </row>
    <row r="124" spans="1:12" ht="15">
      <c r="F124" s="1"/>
      <c r="G124" s="1"/>
      <c r="H124" s="1"/>
      <c r="I124" s="1"/>
      <c r="J124" s="1"/>
      <c r="K124" s="1"/>
      <c r="L124" s="1"/>
    </row>
    <row r="125" spans="1:12" ht="15">
      <c r="F125" s="1"/>
      <c r="G125" s="1"/>
      <c r="H125" s="1"/>
      <c r="I125" s="1"/>
      <c r="J125" s="1"/>
      <c r="K125" s="1"/>
      <c r="L125" s="1"/>
    </row>
    <row r="126" spans="1:12" ht="15">
      <c r="F126" s="1"/>
      <c r="G126" s="1"/>
      <c r="H126" s="1"/>
      <c r="I126" s="1"/>
      <c r="J126" s="1"/>
      <c r="K126" s="1"/>
      <c r="L126" s="1"/>
    </row>
    <row r="127" spans="1:12" ht="15">
      <c r="F127" s="1"/>
      <c r="G127" s="1"/>
      <c r="H127" s="1"/>
      <c r="I127" s="1"/>
      <c r="J127" s="1"/>
      <c r="K127" s="1"/>
      <c r="L127" s="1"/>
    </row>
    <row r="128" spans="1:12" ht="15">
      <c r="F128" s="1"/>
      <c r="G128" s="1"/>
      <c r="H128" s="1"/>
      <c r="I128" s="1"/>
      <c r="J128" s="1"/>
      <c r="K128" s="1"/>
      <c r="L128" s="1"/>
    </row>
    <row r="129" spans="6:12" ht="15">
      <c r="F129" s="1"/>
      <c r="G129" s="1"/>
      <c r="H129" s="1"/>
      <c r="I129" s="1"/>
      <c r="J129" s="1"/>
      <c r="K129" s="1"/>
      <c r="L129" s="1"/>
    </row>
    <row r="130" spans="6:12" ht="15">
      <c r="F130" s="1"/>
      <c r="G130" s="1"/>
      <c r="H130" s="1"/>
      <c r="I130" s="1"/>
      <c r="J130" s="1"/>
      <c r="K130" s="1"/>
      <c r="L130" s="1"/>
    </row>
    <row r="131" spans="6:12" ht="15">
      <c r="F131" s="1"/>
      <c r="G131" s="1"/>
      <c r="H131" s="1"/>
      <c r="I131" s="1"/>
      <c r="J131" s="1"/>
      <c r="K131" s="1"/>
      <c r="L131" s="1"/>
    </row>
    <row r="132" spans="6:12" ht="15">
      <c r="F132" s="1"/>
      <c r="G132" s="1"/>
      <c r="H132" s="1"/>
      <c r="I132" s="1"/>
      <c r="J132" s="1"/>
      <c r="K132" s="1"/>
      <c r="L132" s="1"/>
    </row>
    <row r="133" spans="6:12" ht="15">
      <c r="F133" s="1"/>
      <c r="G133" s="1"/>
      <c r="H133" s="1"/>
      <c r="I133" s="1"/>
      <c r="J133" s="1"/>
      <c r="K133" s="1"/>
      <c r="L133" s="1"/>
    </row>
    <row r="134" spans="6:12" ht="15">
      <c r="F134" s="1"/>
      <c r="G134" s="1"/>
      <c r="H134" s="1"/>
      <c r="I134" s="1"/>
      <c r="J134" s="1"/>
      <c r="K134" s="1"/>
      <c r="L134" s="1"/>
    </row>
    <row r="135" spans="6:12" ht="15">
      <c r="F135" s="1"/>
      <c r="G135" s="1"/>
      <c r="H135" s="1"/>
      <c r="I135" s="1"/>
      <c r="J135" s="1"/>
      <c r="K135" s="1"/>
      <c r="L135" s="1"/>
    </row>
    <row r="136" spans="6:12" ht="15">
      <c r="F136" s="1"/>
      <c r="G136" s="1"/>
      <c r="H136" s="1"/>
      <c r="I136" s="1"/>
      <c r="J136" s="1"/>
      <c r="K136" s="1"/>
      <c r="L136" s="1"/>
    </row>
    <row r="137" spans="6:12" ht="15">
      <c r="F137" s="1"/>
      <c r="G137" s="1"/>
      <c r="H137" s="1"/>
      <c r="I137" s="1"/>
      <c r="J137" s="1"/>
      <c r="K137" s="1"/>
      <c r="L137" s="1"/>
    </row>
    <row r="138" spans="6:12" ht="15">
      <c r="F138" s="1"/>
      <c r="G138" s="1"/>
      <c r="H138" s="1"/>
      <c r="I138" s="1"/>
      <c r="J138" s="1"/>
      <c r="K138" s="1"/>
      <c r="L138" s="1"/>
    </row>
    <row r="139" spans="6:12" ht="15">
      <c r="F139" s="1"/>
      <c r="G139" s="1"/>
      <c r="H139" s="1"/>
      <c r="I139" s="1"/>
      <c r="J139" s="1"/>
      <c r="K139" s="1"/>
      <c r="L139" s="1"/>
    </row>
    <row r="140" spans="6:12" ht="15">
      <c r="F140" s="1"/>
      <c r="G140" s="1"/>
      <c r="H140" s="1"/>
      <c r="I140" s="1"/>
      <c r="J140" s="1"/>
      <c r="K140" s="1"/>
      <c r="L140" s="1"/>
    </row>
  </sheetData>
  <sheetProtection sheet="1" objects="1" scenarios="1"/>
  <mergeCells count="22">
    <mergeCell ref="B67:E67"/>
    <mergeCell ref="B68:E68"/>
    <mergeCell ref="B69:E69"/>
    <mergeCell ref="B70:E70"/>
    <mergeCell ref="B57:E57"/>
    <mergeCell ref="B58:E58"/>
    <mergeCell ref="B62:E62"/>
    <mergeCell ref="B63:E63"/>
    <mergeCell ref="B64:E64"/>
    <mergeCell ref="B65:E65"/>
    <mergeCell ref="B66:E66"/>
    <mergeCell ref="B52:E52"/>
    <mergeCell ref="B53:E53"/>
    <mergeCell ref="B54:E54"/>
    <mergeCell ref="B55:E55"/>
    <mergeCell ref="B56:E56"/>
    <mergeCell ref="B51:E51"/>
    <mergeCell ref="B46:E46"/>
    <mergeCell ref="B47:E47"/>
    <mergeCell ref="B48:E48"/>
    <mergeCell ref="B49:E49"/>
    <mergeCell ref="B50:E50"/>
  </mergeCells>
  <phoneticPr fontId="0" type="noConversion"/>
  <dataValidations count="1">
    <dataValidation type="decimal" allowBlank="1" showInputMessage="1" showErrorMessage="1" sqref="C87" xr:uid="{E5FE9814-EB73-4042-BBC2-2A6AEF55F5C5}">
      <formula1>0</formula1>
      <formula2>1</formula2>
    </dataValidation>
  </dataValidations>
  <hyperlinks>
    <hyperlink ref="A8" location="'Payroll info'!A1" display="Name/Future Position" xr:uid="{8F8B8CFF-3198-4E84-A12B-F57966B20D0B}"/>
    <hyperlink ref="A71" location="'Payroll info'!E13" display="Graduate Student Tuition &amp; Fees" xr:uid="{96F80608-5BCC-4030-8AFA-124D2F98689B}"/>
    <hyperlink ref="A40" location="'Travel Info'!A1" display="Travel" xr:uid="{28388E66-A383-44D2-9CEF-38E243CEAA6C}"/>
    <hyperlink ref="A20" location="'Payroll info'!A13" display="Graduate Students" xr:uid="{C9557D1F-8F70-4EA0-B32E-F4B3E246A492}"/>
    <hyperlink ref="A22" location="'Payroll info'!A21" display="Hourly Employees" xr:uid="{93986E21-904E-4B95-B409-054C117B1BCF}"/>
    <hyperlink ref="A32" location="'Payroll info'!D1" display="Fringe Benefits" xr:uid="{599D2F1B-8673-432E-A680-E5E8B6E075FB}"/>
  </hyperlinks>
  <printOptions horizontalCentered="1"/>
  <pageMargins left="0.5" right="0.5" top="0.5" bottom="0.5" header="0.5" footer="0.5"/>
  <pageSetup scale="96" orientation="landscape" horizontalDpi="300" verticalDpi="300" r:id="rId1"/>
  <headerFooter alignWithMargins="0"/>
  <rowBreaks count="2" manualBreakCount="2">
    <brk id="43" max="16383" man="1"/>
    <brk id="92"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A5BA100-EB63-40A2-8C08-3203ECDF9CF7}">
          <x14:formula1>
            <xm:f>'Lookup Tables'!$D$2:$D$4</xm:f>
          </x14:formula1>
          <xm:sqref>D86</xm:sqref>
        </x14:dataValidation>
        <x14:dataValidation type="list" allowBlank="1" showInputMessage="1" showErrorMessage="1" xr:uid="{5AD3E0E6-3632-43F2-885E-54FE6BF52F64}">
          <x14:formula1>
            <xm:f>'Lookup Tables'!$E$2:$E$5</xm:f>
          </x14:formula1>
          <xm:sqref>E9:E18 E23:E27 E20</xm:sqref>
        </x14:dataValidation>
        <x14:dataValidation type="list" allowBlank="1" showInputMessage="1" showErrorMessage="1" xr:uid="{2F4B276A-71A8-46E3-914A-2A1BF0AC5F3B}">
          <x14:formula1>
            <xm:f>'Lookup Tables'!$F$2:$F$6</xm:f>
          </x14:formula1>
          <xm:sqref>B5</xm:sqref>
        </x14:dataValidation>
        <x14:dataValidation type="list" allowBlank="1" showInputMessage="1" showErrorMessage="1" xr:uid="{6C9C2BA0-7E02-4120-9152-7159CBEE7FA9}">
          <x14:formula1>
            <xm:f>'Lookup Tables'!$G$2:$G$9</xm:f>
          </x14:formula1>
          <xm:sqref>C86</xm:sqref>
        </x14:dataValidation>
        <x14:dataValidation type="list" allowBlank="1" showInputMessage="1" showErrorMessage="1" xr:uid="{A8663A2A-7952-407F-81D5-9C13AD61C372}">
          <x14:formula1>
            <xm:f>'Lookup Tables'!$E$2:$E$6</xm:f>
          </x14:formula1>
          <xm:sqref>D71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2CDE-EF8C-4972-9C70-4854D173B3C1}">
  <sheetPr>
    <tabColor rgb="FFFFBA08"/>
  </sheetPr>
  <dimension ref="A1:D34"/>
  <sheetViews>
    <sheetView workbookViewId="0">
      <selection activeCell="W22" sqref="W22"/>
    </sheetView>
  </sheetViews>
  <sheetFormatPr defaultRowHeight="12.75"/>
  <cols>
    <col min="1" max="1" width="4.7109375" customWidth="1"/>
    <col min="2" max="2" width="31.140625" bestFit="1" customWidth="1"/>
    <col min="3" max="3" width="17.5703125" customWidth="1"/>
  </cols>
  <sheetData>
    <row r="1" spans="1:4">
      <c r="A1" s="61"/>
      <c r="B1" s="62"/>
      <c r="C1" s="62"/>
      <c r="D1" s="63"/>
    </row>
    <row r="2" spans="1:4">
      <c r="A2" s="64"/>
      <c r="B2" s="39"/>
      <c r="C2" s="39"/>
      <c r="D2" s="65"/>
    </row>
    <row r="3" spans="1:4">
      <c r="A3" s="64"/>
      <c r="B3" s="39"/>
      <c r="C3" s="39"/>
      <c r="D3" s="65"/>
    </row>
    <row r="4" spans="1:4">
      <c r="A4" s="64"/>
      <c r="B4" s="39"/>
      <c r="C4" s="39"/>
      <c r="D4" s="65"/>
    </row>
    <row r="5" spans="1:4" ht="13.5" thickBot="1">
      <c r="A5" s="64"/>
      <c r="B5" s="79"/>
      <c r="C5" s="79"/>
      <c r="D5" s="65"/>
    </row>
    <row r="6" spans="1:4" ht="14.25" thickTop="1" thickBot="1">
      <c r="A6" s="64"/>
      <c r="B6" s="235" t="s">
        <v>151</v>
      </c>
      <c r="C6" s="235"/>
      <c r="D6" s="65"/>
    </row>
    <row r="7" spans="1:4" ht="39" customHeight="1" thickTop="1">
      <c r="A7" s="64"/>
      <c r="B7" s="238" t="str">
        <f>'Main Budget Sheet'!B4</f>
        <v xml:space="preserve"> - </v>
      </c>
      <c r="C7" s="239"/>
      <c r="D7" s="65"/>
    </row>
    <row r="8" spans="1:4">
      <c r="A8" s="64"/>
      <c r="B8" s="240" t="str">
        <f>'Main Budget Sheet'!B1</f>
        <v xml:space="preserve"> - </v>
      </c>
      <c r="C8" s="241"/>
      <c r="D8" s="65"/>
    </row>
    <row r="9" spans="1:4">
      <c r="A9" s="64"/>
      <c r="B9" s="66"/>
      <c r="C9" s="39"/>
      <c r="D9" s="65"/>
    </row>
    <row r="10" spans="1:4">
      <c r="A10" s="64"/>
      <c r="B10" s="236" t="s">
        <v>152</v>
      </c>
      <c r="C10" s="237"/>
      <c r="D10" s="65"/>
    </row>
    <row r="11" spans="1:4">
      <c r="A11" s="64"/>
      <c r="B11" s="233" t="str">
        <f>'Main Budget Sheet'!B3</f>
        <v>01/00/1900 - 01/00/1900</v>
      </c>
      <c r="C11" s="234"/>
      <c r="D11" s="65"/>
    </row>
    <row r="12" spans="1:4" ht="14.45" customHeight="1">
      <c r="A12" s="64"/>
      <c r="B12" s="67" t="s">
        <v>153</v>
      </c>
      <c r="C12" s="58">
        <f>'Main Budget Sheet'!C86</f>
        <v>0.44500000000000001</v>
      </c>
      <c r="D12" s="65"/>
    </row>
    <row r="13" spans="1:4">
      <c r="A13" s="64"/>
      <c r="B13" s="67" t="s">
        <v>154</v>
      </c>
      <c r="C13" s="59" t="str">
        <f>'Main Budget Sheet'!D86</f>
        <v>MTDC</v>
      </c>
      <c r="D13" s="65"/>
    </row>
    <row r="14" spans="1:4">
      <c r="A14" s="64"/>
      <c r="B14" s="39"/>
      <c r="C14" s="39"/>
      <c r="D14" s="65"/>
    </row>
    <row r="15" spans="1:4">
      <c r="A15" s="64"/>
      <c r="B15" s="39"/>
      <c r="C15" s="39"/>
      <c r="D15" s="65"/>
    </row>
    <row r="16" spans="1:4" ht="13.5" thickBot="1">
      <c r="A16" s="64"/>
      <c r="B16" s="60" t="s">
        <v>155</v>
      </c>
      <c r="C16" s="60" t="s">
        <v>156</v>
      </c>
      <c r="D16" s="65"/>
    </row>
    <row r="17" spans="1:4">
      <c r="A17" s="64"/>
      <c r="B17" s="72" t="s">
        <v>123</v>
      </c>
      <c r="C17" s="73">
        <f>'Main Budget Sheet'!K50</f>
        <v>0</v>
      </c>
      <c r="D17" s="65"/>
    </row>
    <row r="18" spans="1:4">
      <c r="A18" s="64"/>
      <c r="B18" s="74" t="s">
        <v>157</v>
      </c>
      <c r="C18" s="75">
        <f>'Main Budget Sheet'!K80</f>
        <v>0</v>
      </c>
      <c r="D18" s="65"/>
    </row>
    <row r="19" spans="1:4">
      <c r="A19" s="64"/>
      <c r="B19" s="74" t="s">
        <v>158</v>
      </c>
      <c r="C19" s="75">
        <f>'Main Budget Sheet'!K41</f>
        <v>0</v>
      </c>
      <c r="D19" s="65"/>
    </row>
    <row r="20" spans="1:4">
      <c r="A20" s="64"/>
      <c r="B20" s="74" t="s">
        <v>159</v>
      </c>
      <c r="C20" s="75">
        <f>'Main Budget Sheet'!K42</f>
        <v>0</v>
      </c>
      <c r="D20" s="65"/>
    </row>
    <row r="21" spans="1:4">
      <c r="A21" s="64"/>
      <c r="B21" s="74" t="s">
        <v>160</v>
      </c>
      <c r="C21" s="75">
        <f>'Main Budget Sheet'!K51+'Main Budget Sheet'!K64+'Main Budget Sheet'!K62</f>
        <v>0</v>
      </c>
      <c r="D21" s="65"/>
    </row>
    <row r="22" spans="1:4">
      <c r="A22" s="64"/>
      <c r="B22" s="74" t="s">
        <v>119</v>
      </c>
      <c r="C22" s="75">
        <f>'Main Budget Sheet'!K46</f>
        <v>0</v>
      </c>
      <c r="D22" s="65"/>
    </row>
    <row r="23" spans="1:4">
      <c r="A23" s="64"/>
      <c r="B23" s="74" t="s">
        <v>61</v>
      </c>
      <c r="C23" s="75">
        <f>SUM('Main Budget Sheet'!K52:K58)+'Main Budget Sheet'!K49+'Main Budget Sheet'!K63</f>
        <v>0</v>
      </c>
      <c r="D23" s="65"/>
    </row>
    <row r="24" spans="1:4">
      <c r="A24" s="64"/>
      <c r="B24" s="74" t="s">
        <v>161</v>
      </c>
      <c r="C24" s="75">
        <f>SUM('Main Budget Sheet'!K66:K70)</f>
        <v>0</v>
      </c>
      <c r="D24" s="65"/>
    </row>
    <row r="25" spans="1:4">
      <c r="A25" s="64"/>
      <c r="B25" s="74" t="s">
        <v>162</v>
      </c>
      <c r="C25" s="75">
        <f>'Main Budget Sheet'!K48</f>
        <v>0</v>
      </c>
      <c r="D25" s="65"/>
    </row>
    <row r="26" spans="1:4">
      <c r="A26" s="64"/>
      <c r="B26" s="76" t="s">
        <v>163</v>
      </c>
      <c r="C26" s="75">
        <f>'Main Budget Sheet'!K47</f>
        <v>0</v>
      </c>
      <c r="D26" s="65"/>
    </row>
    <row r="27" spans="1:4">
      <c r="A27" s="64"/>
      <c r="B27" s="74" t="s">
        <v>164</v>
      </c>
      <c r="C27" s="75">
        <f>'Main Budget Sheet'!K38</f>
        <v>0</v>
      </c>
      <c r="D27" s="65"/>
    </row>
    <row r="28" spans="1:4">
      <c r="A28" s="64"/>
      <c r="B28" s="74" t="s">
        <v>165</v>
      </c>
      <c r="C28" s="75">
        <f>'Main Budget Sheet'!K71</f>
        <v>0</v>
      </c>
      <c r="D28" s="65"/>
    </row>
    <row r="29" spans="1:4">
      <c r="A29" s="64"/>
      <c r="B29" s="74" t="s">
        <v>166</v>
      </c>
      <c r="C29" s="75">
        <f>'Main Budget Sheet'!K86</f>
        <v>0</v>
      </c>
      <c r="D29" s="65"/>
    </row>
    <row r="30" spans="1:4" ht="13.5" thickBot="1">
      <c r="A30" s="64"/>
      <c r="B30" s="39"/>
      <c r="C30" s="68"/>
      <c r="D30" s="65"/>
    </row>
    <row r="31" spans="1:4" ht="13.5" thickBot="1">
      <c r="A31" s="64"/>
      <c r="B31" s="77" t="s">
        <v>95</v>
      </c>
      <c r="C31" s="78">
        <f>'Main Budget Sheet'!K89</f>
        <v>0</v>
      </c>
      <c r="D31" s="65"/>
    </row>
    <row r="32" spans="1:4">
      <c r="A32" s="64"/>
      <c r="B32" s="39"/>
      <c r="C32" s="39"/>
      <c r="D32" s="65"/>
    </row>
    <row r="33" spans="1:4">
      <c r="A33" s="64"/>
      <c r="B33" s="39"/>
      <c r="C33" s="39"/>
      <c r="D33" s="65"/>
    </row>
    <row r="34" spans="1:4">
      <c r="A34" s="69"/>
      <c r="B34" s="70"/>
      <c r="C34" s="70"/>
      <c r="D34" s="71"/>
    </row>
  </sheetData>
  <sheetProtection sheet="1" objects="1" scenarios="1"/>
  <mergeCells count="5">
    <mergeCell ref="B11:C11"/>
    <mergeCell ref="B6:C6"/>
    <mergeCell ref="B10:C10"/>
    <mergeCell ref="B7:C7"/>
    <mergeCell ref="B8:C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2027A-5A11-4EF2-AD13-DF34E8E2EF12}">
  <sheetPr>
    <tabColor rgb="FFFFBA08"/>
    <pageSetUpPr fitToPage="1"/>
  </sheetPr>
  <dimension ref="B1:I97"/>
  <sheetViews>
    <sheetView tabSelected="1" zoomScaleNormal="100" workbookViewId="0">
      <selection activeCell="B97" sqref="B97:F97"/>
    </sheetView>
  </sheetViews>
  <sheetFormatPr defaultRowHeight="12.75"/>
  <cols>
    <col min="1" max="1" width="2.28515625" customWidth="1"/>
    <col min="2" max="2" width="21.5703125" style="33" customWidth="1"/>
    <col min="3" max="3" width="37.7109375" customWidth="1"/>
    <col min="4" max="4" width="28.28515625" bestFit="1" customWidth="1"/>
    <col min="5" max="5" width="19.42578125" bestFit="1" customWidth="1"/>
    <col min="6" max="6" width="38.7109375" bestFit="1" customWidth="1"/>
    <col min="7" max="7" width="3.42578125" customWidth="1"/>
    <col min="9" max="9" width="103.7109375" customWidth="1"/>
  </cols>
  <sheetData>
    <row r="1" spans="2:9" ht="22.5">
      <c r="B1" s="246" t="s">
        <v>204</v>
      </c>
      <c r="C1" s="246"/>
      <c r="D1" s="246"/>
      <c r="E1" s="246"/>
      <c r="F1" s="246"/>
    </row>
    <row r="2" spans="2:9" ht="22.5">
      <c r="B2" s="246" t="str">
        <f>'Main Budget Sheet'!B2</f>
        <v>University of Wyoming</v>
      </c>
      <c r="C2" s="246"/>
      <c r="D2" s="246"/>
      <c r="E2" s="246"/>
      <c r="F2" s="246"/>
      <c r="I2" s="209" t="s">
        <v>254</v>
      </c>
    </row>
    <row r="3" spans="2:9" ht="15.75">
      <c r="B3" s="247" t="str">
        <f>'Main Budget Sheet'!B4</f>
        <v xml:space="preserve"> - </v>
      </c>
      <c r="C3" s="247"/>
      <c r="D3" s="247"/>
      <c r="E3" s="247"/>
      <c r="F3" s="247"/>
      <c r="I3" s="6" t="s">
        <v>245</v>
      </c>
    </row>
    <row r="4" spans="2:9" ht="15.75">
      <c r="B4" s="247" t="str">
        <f>"PI: "&amp;'Main Budget Sheet'!B1</f>
        <v xml:space="preserve">PI:  - </v>
      </c>
      <c r="C4" s="247"/>
      <c r="D4" s="247"/>
      <c r="E4" s="247"/>
      <c r="F4" s="247"/>
      <c r="I4" s="6" t="s">
        <v>246</v>
      </c>
    </row>
    <row r="5" spans="2:9" ht="15.75">
      <c r="B5" s="247" t="str">
        <f>"Period of Performance: "&amp;'Main Budget Sheet'!B3</f>
        <v>Period of Performance: 01/00/1900 - 01/00/1900</v>
      </c>
      <c r="C5" s="247"/>
      <c r="D5" s="247"/>
      <c r="E5" s="247"/>
      <c r="F5" s="247"/>
      <c r="I5" s="6" t="s">
        <v>247</v>
      </c>
    </row>
    <row r="6" spans="2:9">
      <c r="B6" s="106"/>
      <c r="C6" s="243"/>
      <c r="D6" s="243"/>
      <c r="E6" s="243"/>
      <c r="F6" s="243"/>
      <c r="I6" s="222" t="s">
        <v>250</v>
      </c>
    </row>
    <row r="7" spans="2:9">
      <c r="B7" s="106"/>
      <c r="C7" s="105"/>
      <c r="D7" s="105"/>
      <c r="E7" s="105"/>
      <c r="F7" s="105"/>
      <c r="I7" s="223"/>
    </row>
    <row r="8" spans="2:9">
      <c r="B8" s="106"/>
      <c r="C8" s="105"/>
      <c r="D8" s="105"/>
      <c r="E8" s="105"/>
      <c r="F8" s="105"/>
    </row>
    <row r="9" spans="2:9" ht="16.5" thickBot="1">
      <c r="B9" s="188" t="s">
        <v>238</v>
      </c>
      <c r="C9" s="189"/>
      <c r="D9" s="189"/>
      <c r="E9" s="189"/>
      <c r="F9" s="190" t="str">
        <f>F22</f>
        <v>-</v>
      </c>
      <c r="I9" s="6" t="s">
        <v>240</v>
      </c>
    </row>
    <row r="10" spans="2:9" ht="16.5" hidden="1" thickTop="1">
      <c r="B10" s="89"/>
      <c r="C10" s="187" t="s">
        <v>203</v>
      </c>
      <c r="D10" s="187" t="s">
        <v>97</v>
      </c>
      <c r="E10" s="187" t="s">
        <v>202</v>
      </c>
      <c r="F10" s="187" t="s">
        <v>201</v>
      </c>
    </row>
    <row r="11" spans="2:9" hidden="1">
      <c r="C11" s="3">
        <f>'Payroll info'!B2</f>
        <v>0</v>
      </c>
      <c r="D11" s="3" t="str">
        <f>'Payroll info'!D2</f>
        <v>Faculty</v>
      </c>
      <c r="E11" s="3">
        <f>VALUE(MID('Main Budget Sheet'!$B$5,1,1))*'Payroll info'!$I2</f>
        <v>0</v>
      </c>
      <c r="F11" s="95">
        <f>('Main Budget Sheet'!K9*IF('Payroll info'!D2="Faculty",1+'Main Budget Sheet'!$E$33,1+'Main Budget Sheet'!$E$34))*(1+'Main Budget Sheet'!$C$86)</f>
        <v>0</v>
      </c>
    </row>
    <row r="12" spans="2:9" hidden="1">
      <c r="C12" s="3" t="str">
        <f>'Payroll info'!B3</f>
        <v>Faculty/Staff2</v>
      </c>
      <c r="D12" s="3" t="str">
        <f>'Payroll info'!D3</f>
        <v>Faculty</v>
      </c>
      <c r="E12" s="3">
        <f>VALUE(MID('Main Budget Sheet'!$B$5,1,1))*'Payroll info'!$I3</f>
        <v>0</v>
      </c>
      <c r="F12" s="95">
        <f>('Main Budget Sheet'!K10*IF('Payroll info'!D3="Faculty",1+'Main Budget Sheet'!$E$33,1+'Main Budget Sheet'!$E$34))*(1+'Main Budget Sheet'!$C$86)</f>
        <v>0</v>
      </c>
    </row>
    <row r="13" spans="2:9" hidden="1">
      <c r="C13" s="3" t="str">
        <f>'Payroll info'!B4</f>
        <v>Faculty/Staff3</v>
      </c>
      <c r="D13" s="3" t="str">
        <f>'Payroll info'!D4</f>
        <v>-</v>
      </c>
      <c r="E13" s="3">
        <f>VALUE(MID('Main Budget Sheet'!$B$5,1,1))*'Payroll info'!$I4</f>
        <v>0</v>
      </c>
      <c r="F13" s="95">
        <f>('Main Budget Sheet'!K11*IF('Payroll info'!D4="Faculty",1+'Main Budget Sheet'!$E$33,1+'Main Budget Sheet'!$E$34))*(1+'Main Budget Sheet'!$C$86)</f>
        <v>0</v>
      </c>
    </row>
    <row r="14" spans="2:9" hidden="1">
      <c r="C14" s="3" t="str">
        <f>'Payroll info'!B5</f>
        <v>Faculty/Staff4</v>
      </c>
      <c r="D14" s="3" t="str">
        <f>'Payroll info'!D5</f>
        <v>-</v>
      </c>
      <c r="E14" s="3">
        <f>VALUE(MID('Main Budget Sheet'!$B$5,1,1))*'Payroll info'!$I5</f>
        <v>0</v>
      </c>
      <c r="F14" s="95">
        <f>('Main Budget Sheet'!K12*IF('Payroll info'!D5="Faculty",1+'Main Budget Sheet'!$E$33,1+'Main Budget Sheet'!$E$34))*(1+'Main Budget Sheet'!$C$86)</f>
        <v>0</v>
      </c>
    </row>
    <row r="15" spans="2:9" hidden="1">
      <c r="C15" s="3" t="str">
        <f>'Payroll info'!B6</f>
        <v>Faculty/Staff5</v>
      </c>
      <c r="D15" s="3" t="str">
        <f>'Payroll info'!D6</f>
        <v>-</v>
      </c>
      <c r="E15" s="3">
        <f>VALUE(MID('Main Budget Sheet'!$B$5,1,1))*'Payroll info'!$I6</f>
        <v>0</v>
      </c>
      <c r="F15" s="95">
        <f>('Main Budget Sheet'!K13*IF('Payroll info'!D6="Faculty",1+'Main Budget Sheet'!$E$33,1+'Main Budget Sheet'!$E$34))*(1+'Main Budget Sheet'!$C$86)</f>
        <v>0</v>
      </c>
    </row>
    <row r="16" spans="2:9" hidden="1">
      <c r="C16" s="3" t="str">
        <f>'Payroll info'!B7</f>
        <v>Faculty/Staff6</v>
      </c>
      <c r="D16" s="3" t="str">
        <f>'Payroll info'!D7</f>
        <v>-</v>
      </c>
      <c r="E16" s="3">
        <f>VALUE(MID('Main Budget Sheet'!$B$5,1,1))*'Payroll info'!$I7</f>
        <v>0</v>
      </c>
      <c r="F16" s="95">
        <f>('Main Budget Sheet'!K14*IF('Payroll info'!D7="Faculty",1+'Main Budget Sheet'!$E$33,1+'Main Budget Sheet'!$E$34))*(1+'Main Budget Sheet'!$C$86)</f>
        <v>0</v>
      </c>
    </row>
    <row r="17" spans="2:9" hidden="1">
      <c r="C17" s="3" t="str">
        <f>'Payroll info'!B8</f>
        <v>Faculty/Staff7</v>
      </c>
      <c r="D17" s="3" t="str">
        <f>'Payroll info'!D8</f>
        <v>-</v>
      </c>
      <c r="E17" s="3">
        <f>VALUE(MID('Main Budget Sheet'!$B$5,1,1))*'Payroll info'!$I8</f>
        <v>0</v>
      </c>
      <c r="F17" s="95">
        <f>('Main Budget Sheet'!K15*IF('Payroll info'!D8="Faculty",1+'Main Budget Sheet'!$E$33,1+'Main Budget Sheet'!$E$34))*(1+'Main Budget Sheet'!$C$86)</f>
        <v>0</v>
      </c>
    </row>
    <row r="18" spans="2:9" hidden="1">
      <c r="C18" s="3" t="str">
        <f>'Payroll info'!B9</f>
        <v>Faculty/Staff8</v>
      </c>
      <c r="D18" s="3" t="str">
        <f>'Payroll info'!D9</f>
        <v>-</v>
      </c>
      <c r="E18" s="3">
        <f>VALUE(MID('Main Budget Sheet'!$B$5,1,1))*'Payroll info'!$I9</f>
        <v>0</v>
      </c>
      <c r="F18" s="95">
        <f>('Main Budget Sheet'!K16*IF('Payroll info'!D9="Faculty",1+'Main Budget Sheet'!$E$33,1+'Main Budget Sheet'!$E$34))*(1+'Main Budget Sheet'!$C$86)</f>
        <v>0</v>
      </c>
    </row>
    <row r="19" spans="2:9" hidden="1">
      <c r="C19" s="3" t="str">
        <f>'Payroll info'!B10</f>
        <v>Faculty/Staff9</v>
      </c>
      <c r="D19" s="3" t="str">
        <f>'Payroll info'!D10</f>
        <v>-</v>
      </c>
      <c r="E19" s="3">
        <f>VALUE(MID('Main Budget Sheet'!$B$5,1,1))*'Payroll info'!$I10</f>
        <v>0</v>
      </c>
      <c r="F19" s="95">
        <f>('Main Budget Sheet'!K17*IF('Payroll info'!D10="Faculty",1+'Main Budget Sheet'!$E$33,1+'Main Budget Sheet'!$E$34))*(1+'Main Budget Sheet'!$C$86)</f>
        <v>0</v>
      </c>
    </row>
    <row r="20" spans="2:9" hidden="1">
      <c r="C20" s="3" t="str">
        <f>'Payroll info'!B11</f>
        <v>Faculty/Staff10</v>
      </c>
      <c r="D20" s="3" t="str">
        <f>'Payroll info'!D11</f>
        <v>-</v>
      </c>
      <c r="E20" s="3">
        <f>VALUE(MID('Main Budget Sheet'!$B$5,1,1))*'Payroll info'!$I11</f>
        <v>0</v>
      </c>
      <c r="F20" s="95">
        <f>('Main Budget Sheet'!K18*IF('Payroll info'!D11="Faculty",1+'Main Budget Sheet'!$E$33,1+'Main Budget Sheet'!$E$34))*(1+'Main Budget Sheet'!$C$86)</f>
        <v>0</v>
      </c>
    </row>
    <row r="21" spans="2:9" ht="16.5" hidden="1" thickBot="1">
      <c r="B21" s="89"/>
      <c r="C21" s="191"/>
      <c r="D21" s="191"/>
      <c r="E21" s="192"/>
      <c r="F21" s="193"/>
    </row>
    <row r="22" spans="2:9" ht="17.25" thickTop="1" thickBot="1">
      <c r="B22" s="194" t="s">
        <v>200</v>
      </c>
      <c r="C22" s="195"/>
      <c r="D22" s="195"/>
      <c r="E22" s="195"/>
      <c r="F22" s="196" t="str">
        <f>IF(SUM(F11:F20)=0,"-",SUM(F11:F20))</f>
        <v>-</v>
      </c>
    </row>
    <row r="23" spans="2:9" ht="15.75">
      <c r="B23" s="89"/>
      <c r="C23" s="88"/>
      <c r="D23" s="88"/>
      <c r="E23" s="88"/>
      <c r="F23" s="104"/>
    </row>
    <row r="24" spans="2:9" ht="16.5" thickBot="1">
      <c r="B24" s="188" t="s">
        <v>239</v>
      </c>
      <c r="C24" s="189"/>
      <c r="D24" s="189"/>
      <c r="E24" s="189"/>
      <c r="F24" s="190" t="str">
        <f>F33</f>
        <v>-</v>
      </c>
      <c r="I24" s="6" t="s">
        <v>241</v>
      </c>
    </row>
    <row r="25" spans="2:9" ht="16.5" hidden="1" thickTop="1">
      <c r="B25" s="89"/>
      <c r="C25" s="88"/>
      <c r="D25" s="88"/>
      <c r="E25" s="88"/>
      <c r="F25" s="88"/>
      <c r="I25" s="6"/>
    </row>
    <row r="26" spans="2:9" ht="15.75" hidden="1">
      <c r="B26" s="89"/>
      <c r="C26" s="93" t="s">
        <v>199</v>
      </c>
      <c r="D26" s="93" t="s">
        <v>198</v>
      </c>
      <c r="E26" s="93" t="s">
        <v>197</v>
      </c>
      <c r="F26" s="93" t="s">
        <v>196</v>
      </c>
    </row>
    <row r="27" spans="2:9" hidden="1">
      <c r="C27" s="3" t="s">
        <v>100</v>
      </c>
      <c r="D27" s="3">
        <f>'Main Budget Sheet'!C20</f>
        <v>0</v>
      </c>
      <c r="E27" s="103">
        <f>SUM(
IF('Payroll info'!C14="Semester", 4.5, IF('Payroll info'!C14="Academic Year", 9, IF('Payroll info'!C14="Calendar Year", 12, 0))) * VALUE(MID('Main Budget Sheet'!B5,1,1)),
IF('Payroll info'!C15="Semester", 4.5, IF('Payroll info'!C15="Academic Year", 9, IF('Payroll info'!C15="Calendar Year", 12, 0))) * VALUE(MID('Main Budget Sheet'!B5,1,1)),
IF('Payroll info'!C16="Semester", 4.5, IF('Payroll info'!C16="Academic Year", 9, IF('Payroll info'!C16="Calendar Year", 12, 0))) * VALUE(MID('Main Budget Sheet'!B5,1,1)),
IF('Payroll info'!C17="Semester", 4.5, IF('Payroll info'!C17="Academic Year", 9, IF('Payroll info'!C17="Calendar Year", 12, 0))) * VALUE(MID('Main Budget Sheet'!B5,1,1)),
IF('Payroll info'!C18="Semester", 4.5, IF('Payroll info'!C18="Academic Year", 9, IF('Payroll info'!C18="Calendar Year", 12, 0))) * VALUE(MID('Main Budget Sheet'!B5,1,1)),
IF('Payroll info'!C19="Semester", 4.5, IF('Payroll info'!C19="Academic Year", 9, IF('Payroll info'!C19="Calendar Year", 12, 0))) * VALUE(MID('Main Budget Sheet'!B5,1,1))
)</f>
        <v>0</v>
      </c>
      <c r="F27" s="99">
        <f>('Main Budget Sheet'!K20*(1+'Main Budget Sheet'!$C$86)*(1+'Main Budget Sheet'!E35))+('Main Budget Sheet'!K71)</f>
        <v>0</v>
      </c>
    </row>
    <row r="28" spans="2:9" ht="15.75" hidden="1">
      <c r="B28" s="89"/>
      <c r="C28" s="93" t="str">
        <f>'Main Budget Sheet'!A23</f>
        <v>Hourly Employee Type 1</v>
      </c>
      <c r="D28" s="93">
        <f>'Payroll info'!C22</f>
        <v>0</v>
      </c>
      <c r="E28" s="102">
        <f>'Payroll info'!D22/160</f>
        <v>0</v>
      </c>
      <c r="F28" s="101">
        <f>'Main Budget Sheet'!K23*(1+'Main Budget Sheet'!$E$35)*(1+'Main Budget Sheet'!$C$86)</f>
        <v>0</v>
      </c>
    </row>
    <row r="29" spans="2:9" ht="15.75" hidden="1">
      <c r="C29" s="3" t="str">
        <f>'Main Budget Sheet'!A24</f>
        <v>Hourly Employee Type 2</v>
      </c>
      <c r="D29" s="3">
        <f>'Payroll info'!C23</f>
        <v>0</v>
      </c>
      <c r="E29" s="100">
        <f>'Payroll info'!D23/160</f>
        <v>0</v>
      </c>
      <c r="F29" s="101">
        <f>'Main Budget Sheet'!K24*(1+'Main Budget Sheet'!$E$35)*(1+'Main Budget Sheet'!$C$86)</f>
        <v>0</v>
      </c>
    </row>
    <row r="30" spans="2:9" ht="15.75" hidden="1">
      <c r="C30" s="3" t="str">
        <f>'Main Budget Sheet'!A25</f>
        <v>Hourly Employee Type 3</v>
      </c>
      <c r="D30" s="3">
        <f>'Payroll info'!C24</f>
        <v>0</v>
      </c>
      <c r="E30" s="100">
        <f>'Payroll info'!D24/160</f>
        <v>0</v>
      </c>
      <c r="F30" s="101">
        <f>'Main Budget Sheet'!K25*(1+'Main Budget Sheet'!$E$35)*(1+'Main Budget Sheet'!$C$86)</f>
        <v>0</v>
      </c>
    </row>
    <row r="31" spans="2:9" ht="15.75" hidden="1">
      <c r="C31" s="3" t="str">
        <f>'Main Budget Sheet'!A26</f>
        <v>Hourly Employee Type 4</v>
      </c>
      <c r="D31" s="3">
        <f>'Payroll info'!C25</f>
        <v>0</v>
      </c>
      <c r="E31" s="100">
        <f>'Payroll info'!D25/160</f>
        <v>0</v>
      </c>
      <c r="F31" s="101">
        <f>'Main Budget Sheet'!K26*(1+'Main Budget Sheet'!$E$35)*(1+'Main Budget Sheet'!$C$86)</f>
        <v>0</v>
      </c>
    </row>
    <row r="32" spans="2:9" ht="16.5" hidden="1" thickBot="1">
      <c r="C32" s="192" t="str">
        <f>'Main Budget Sheet'!A27</f>
        <v>Hourly Employee Type 5</v>
      </c>
      <c r="D32" s="192">
        <f>'Payroll info'!C26</f>
        <v>0</v>
      </c>
      <c r="E32" s="197">
        <f>'Payroll info'!D26/160</f>
        <v>0</v>
      </c>
      <c r="F32" s="198">
        <f>'Main Budget Sheet'!K27*(1+'Main Budget Sheet'!$E$35)*(1+'Main Budget Sheet'!$C$86)</f>
        <v>0</v>
      </c>
    </row>
    <row r="33" spans="2:9" ht="17.25" thickTop="1" thickBot="1">
      <c r="B33" s="194" t="s">
        <v>195</v>
      </c>
      <c r="C33" s="195"/>
      <c r="D33" s="195"/>
      <c r="E33" s="195"/>
      <c r="F33" s="199" t="str">
        <f>IF(SUM(F27:F32)=0,"-",SUM(F27:F32))</f>
        <v>-</v>
      </c>
    </row>
    <row r="34" spans="2:9" ht="15.75">
      <c r="B34" s="89"/>
      <c r="C34" s="88"/>
      <c r="D34" s="88"/>
      <c r="E34" s="88"/>
      <c r="F34" s="98"/>
    </row>
    <row r="35" spans="2:9" ht="16.5" thickBot="1">
      <c r="B35" s="188" t="s">
        <v>113</v>
      </c>
      <c r="C35" s="189"/>
      <c r="D35" s="189"/>
      <c r="E35" s="189"/>
      <c r="F35" s="201" t="str">
        <f>F64</f>
        <v>-</v>
      </c>
      <c r="I35" s="6" t="s">
        <v>242</v>
      </c>
    </row>
    <row r="36" spans="2:9" ht="16.5" hidden="1" thickTop="1">
      <c r="B36" s="89"/>
      <c r="C36" s="88"/>
      <c r="D36" s="88"/>
      <c r="E36" s="88"/>
      <c r="F36" s="98"/>
    </row>
    <row r="37" spans="2:9" ht="15.75" hidden="1">
      <c r="B37" s="89"/>
      <c r="C37" s="93" t="s">
        <v>190</v>
      </c>
      <c r="D37" s="93" t="s">
        <v>194</v>
      </c>
      <c r="E37" s="93"/>
      <c r="F37" s="93" t="s">
        <v>156</v>
      </c>
    </row>
    <row r="38" spans="2:9" hidden="1">
      <c r="C38" s="3" t="str">
        <f>_xlfn.CONCAT('Travel Info'!$A$1,"- ",'Travel Info'!B3)</f>
        <v xml:space="preserve">Year 1- </v>
      </c>
      <c r="D38" s="96">
        <f>'Travel Info'!D3</f>
        <v>0</v>
      </c>
      <c r="E38" s="96"/>
      <c r="F38" s="95">
        <f>'Travel Info'!T3*(1+'Main Budget Sheet'!$C$86)</f>
        <v>0</v>
      </c>
    </row>
    <row r="39" spans="2:9" hidden="1">
      <c r="C39" s="3" t="str">
        <f>_xlfn.CONCAT('Travel Info'!$A$1,"- ",'Travel Info'!B4)</f>
        <v xml:space="preserve">Year 1- </v>
      </c>
      <c r="D39" s="96">
        <f>'Travel Info'!D4</f>
        <v>0</v>
      </c>
      <c r="E39" s="97"/>
      <c r="F39" s="95">
        <f>'Travel Info'!T4*(1+'Main Budget Sheet'!$C$86)</f>
        <v>0</v>
      </c>
    </row>
    <row r="40" spans="2:9" hidden="1">
      <c r="C40" s="3" t="str">
        <f>_xlfn.CONCAT('Travel Info'!$A$1,"- ",'Travel Info'!B5)</f>
        <v xml:space="preserve">Year 1- </v>
      </c>
      <c r="D40" s="96">
        <f>'Travel Info'!D5</f>
        <v>0</v>
      </c>
      <c r="E40" s="3"/>
      <c r="F40" s="95">
        <f>'Travel Info'!T5*(1+'Main Budget Sheet'!$C$86)</f>
        <v>0</v>
      </c>
    </row>
    <row r="41" spans="2:9" hidden="1">
      <c r="C41" s="3" t="str">
        <f>_xlfn.CONCAT('Travel Info'!$A$1,"- ",'Travel Info'!B6)</f>
        <v xml:space="preserve">Year 1- </v>
      </c>
      <c r="D41" s="96">
        <f>'Travel Info'!D6</f>
        <v>0</v>
      </c>
      <c r="E41" s="3"/>
      <c r="F41" s="95">
        <f>'Travel Info'!T6*(1+'Main Budget Sheet'!$C$86)</f>
        <v>0</v>
      </c>
    </row>
    <row r="42" spans="2:9" hidden="1">
      <c r="C42" s="3" t="str">
        <f>_xlfn.CONCAT('Travel Info'!$A$1,"- ",'Travel Info'!B7)</f>
        <v xml:space="preserve">Year 1- </v>
      </c>
      <c r="D42" s="96">
        <f>'Travel Info'!D7</f>
        <v>0</v>
      </c>
      <c r="E42" s="3"/>
      <c r="F42" s="95">
        <f>'Travel Info'!T7*(1+'Main Budget Sheet'!$C$86)</f>
        <v>0</v>
      </c>
    </row>
    <row r="43" spans="2:9" hidden="1">
      <c r="C43" s="3" t="str">
        <f>_xlfn.CONCAT('Travel Info'!$A$13,"- ",'Travel Info'!B15)</f>
        <v xml:space="preserve">Year 2- </v>
      </c>
      <c r="D43" s="96">
        <f>'Travel Info'!D15</f>
        <v>0</v>
      </c>
      <c r="E43" s="3"/>
      <c r="F43" s="95">
        <f>'Travel Info'!T15*(1+'Main Budget Sheet'!$C$86)</f>
        <v>0</v>
      </c>
    </row>
    <row r="44" spans="2:9" hidden="1">
      <c r="C44" s="3" t="str">
        <f>_xlfn.CONCAT('Travel Info'!$A$13,"- ",'Travel Info'!B16)</f>
        <v xml:space="preserve">Year 2- </v>
      </c>
      <c r="D44" s="96">
        <f>'Travel Info'!D16</f>
        <v>0</v>
      </c>
      <c r="E44" s="3"/>
      <c r="F44" s="95">
        <f>'Travel Info'!T16*(1+'Main Budget Sheet'!$C$86)</f>
        <v>0</v>
      </c>
    </row>
    <row r="45" spans="2:9" hidden="1">
      <c r="C45" s="3" t="str">
        <f>_xlfn.CONCAT('Travel Info'!$A$13,"- ",'Travel Info'!B17)</f>
        <v xml:space="preserve">Year 2- </v>
      </c>
      <c r="D45" s="96">
        <f>'Travel Info'!D17</f>
        <v>0</v>
      </c>
      <c r="E45" s="3"/>
      <c r="F45" s="95">
        <f>'Travel Info'!T17*(1+'Main Budget Sheet'!$C$86)</f>
        <v>0</v>
      </c>
    </row>
    <row r="46" spans="2:9" hidden="1">
      <c r="C46" s="3" t="str">
        <f>_xlfn.CONCAT('Travel Info'!$A$13,"- ",'Travel Info'!B18)</f>
        <v xml:space="preserve">Year 2- </v>
      </c>
      <c r="D46" s="96">
        <f>'Travel Info'!D18</f>
        <v>0</v>
      </c>
      <c r="E46" s="3"/>
      <c r="F46" s="95">
        <f>'Travel Info'!T18*(1+'Main Budget Sheet'!$C$86)</f>
        <v>0</v>
      </c>
    </row>
    <row r="47" spans="2:9" hidden="1">
      <c r="C47" s="3" t="str">
        <f>_xlfn.CONCAT('Travel Info'!$A$13,"- ",'Travel Info'!B19)</f>
        <v xml:space="preserve">Year 2- </v>
      </c>
      <c r="D47" s="96">
        <f>'Travel Info'!D19</f>
        <v>0</v>
      </c>
      <c r="E47" s="3"/>
      <c r="F47" s="95">
        <f>'Travel Info'!T19*(1+'Main Budget Sheet'!$C$86)</f>
        <v>0</v>
      </c>
    </row>
    <row r="48" spans="2:9" hidden="1">
      <c r="C48" s="3" t="str">
        <f>_xlfn.CONCAT('Travel Info'!$A$25,"- ",'Travel Info'!B27)</f>
        <v xml:space="preserve">Year 3- </v>
      </c>
      <c r="D48" s="96">
        <f>'Travel Info'!D27</f>
        <v>0</v>
      </c>
      <c r="E48" s="3"/>
      <c r="F48" s="95">
        <f>'Travel Info'!T27*(1+'Main Budget Sheet'!$C$86)</f>
        <v>0</v>
      </c>
    </row>
    <row r="49" spans="2:9" hidden="1">
      <c r="C49" s="3" t="str">
        <f>_xlfn.CONCAT('Travel Info'!$A$25,"- ",'Travel Info'!B28)</f>
        <v xml:space="preserve">Year 3- </v>
      </c>
      <c r="D49" s="96">
        <f>'Travel Info'!D28</f>
        <v>0</v>
      </c>
      <c r="E49" s="3"/>
      <c r="F49" s="95">
        <f>'Travel Info'!T28*(1+'Main Budget Sheet'!$C$86)</f>
        <v>0</v>
      </c>
    </row>
    <row r="50" spans="2:9" hidden="1">
      <c r="C50" s="3" t="str">
        <f>_xlfn.CONCAT('Travel Info'!$A$25,"- ",'Travel Info'!B29)</f>
        <v xml:space="preserve">Year 3- </v>
      </c>
      <c r="D50" s="96">
        <f>'Travel Info'!D29</f>
        <v>0</v>
      </c>
      <c r="E50" s="3"/>
      <c r="F50" s="95">
        <f>'Travel Info'!T29*(1+'Main Budget Sheet'!$C$86)</f>
        <v>0</v>
      </c>
    </row>
    <row r="51" spans="2:9" hidden="1">
      <c r="C51" s="3" t="str">
        <f>_xlfn.CONCAT('Travel Info'!$A$25,"- ",'Travel Info'!B30)</f>
        <v xml:space="preserve">Year 3- </v>
      </c>
      <c r="D51" s="96">
        <f>'Travel Info'!D30</f>
        <v>0</v>
      </c>
      <c r="E51" s="3"/>
      <c r="F51" s="95">
        <f>'Travel Info'!T30*(1+'Main Budget Sheet'!$C$86)</f>
        <v>0</v>
      </c>
    </row>
    <row r="52" spans="2:9" hidden="1">
      <c r="C52" s="3" t="str">
        <f>_xlfn.CONCAT('Travel Info'!$A$25,"- ",'Travel Info'!B31)</f>
        <v xml:space="preserve">Year 3- </v>
      </c>
      <c r="D52" s="96">
        <f>'Travel Info'!D31</f>
        <v>0</v>
      </c>
      <c r="E52" s="3"/>
      <c r="F52" s="95">
        <f>'Travel Info'!T31*(1+'Main Budget Sheet'!$C$86)</f>
        <v>0</v>
      </c>
    </row>
    <row r="53" spans="2:9" hidden="1">
      <c r="C53" s="3" t="str">
        <f>_xlfn.CONCAT('Travel Info'!$A$37,"- ",'Travel Info'!B39)</f>
        <v xml:space="preserve">Year 4- </v>
      </c>
      <c r="D53" s="96">
        <f>'Travel Info'!D39</f>
        <v>0</v>
      </c>
      <c r="E53" s="3"/>
      <c r="F53" s="95">
        <f>'Travel Info'!T39*(1+'Main Budget Sheet'!$C$86)</f>
        <v>0</v>
      </c>
    </row>
    <row r="54" spans="2:9" hidden="1">
      <c r="C54" s="3" t="str">
        <f>_xlfn.CONCAT('Travel Info'!$A$37,"- ",'Travel Info'!B40)</f>
        <v xml:space="preserve">Year 4- </v>
      </c>
      <c r="D54" s="96">
        <f>'Travel Info'!D40</f>
        <v>0</v>
      </c>
      <c r="E54" s="3"/>
      <c r="F54" s="95">
        <f>'Travel Info'!T40*(1+'Main Budget Sheet'!$C$86)</f>
        <v>0</v>
      </c>
    </row>
    <row r="55" spans="2:9" hidden="1">
      <c r="C55" s="3" t="str">
        <f>_xlfn.CONCAT('Travel Info'!$A$37,"- ",'Travel Info'!B41)</f>
        <v xml:space="preserve">Year 4- </v>
      </c>
      <c r="D55" s="96">
        <f>'Travel Info'!D41</f>
        <v>0</v>
      </c>
      <c r="E55" s="3"/>
      <c r="F55" s="95">
        <f>'Travel Info'!T41*(1+'Main Budget Sheet'!$C$86)</f>
        <v>0</v>
      </c>
    </row>
    <row r="56" spans="2:9" hidden="1">
      <c r="C56" s="3" t="str">
        <f>_xlfn.CONCAT('Travel Info'!$A$37,"- ",'Travel Info'!B42)</f>
        <v xml:space="preserve">Year 4- </v>
      </c>
      <c r="D56" s="96">
        <f>'Travel Info'!D42</f>
        <v>0</v>
      </c>
      <c r="E56" s="3"/>
      <c r="F56" s="95">
        <f>'Travel Info'!T42*(1+'Main Budget Sheet'!$C$86)</f>
        <v>0</v>
      </c>
    </row>
    <row r="57" spans="2:9" hidden="1">
      <c r="C57" s="3" t="str">
        <f>_xlfn.CONCAT('Travel Info'!$A$37,"- ",'Travel Info'!B43)</f>
        <v xml:space="preserve">Year 4- </v>
      </c>
      <c r="D57" s="96">
        <f>'Travel Info'!D43</f>
        <v>0</v>
      </c>
      <c r="E57" s="3"/>
      <c r="F57" s="95">
        <f>'Travel Info'!T43*(1+'Main Budget Sheet'!$C$86)</f>
        <v>0</v>
      </c>
    </row>
    <row r="58" spans="2:9" hidden="1">
      <c r="C58" s="3" t="str">
        <f>_xlfn.CONCAT('Travel Info'!$A$49,"- ",'Travel Info'!B51)</f>
        <v xml:space="preserve">Year 5- </v>
      </c>
      <c r="D58" s="96">
        <f>'Travel Info'!D51</f>
        <v>0</v>
      </c>
      <c r="E58" s="3"/>
      <c r="F58" s="95">
        <f>'Travel Info'!T51*(1+'Main Budget Sheet'!$C$86)</f>
        <v>0</v>
      </c>
    </row>
    <row r="59" spans="2:9" hidden="1">
      <c r="C59" s="3" t="str">
        <f>_xlfn.CONCAT('Travel Info'!$A$49,"- ",'Travel Info'!B52)</f>
        <v xml:space="preserve">Year 5- </v>
      </c>
      <c r="D59" s="96">
        <f>'Travel Info'!D52</f>
        <v>0</v>
      </c>
      <c r="E59" s="3"/>
      <c r="F59" s="95">
        <f>'Travel Info'!T52*(1+'Main Budget Sheet'!$C$86)</f>
        <v>0</v>
      </c>
    </row>
    <row r="60" spans="2:9" hidden="1">
      <c r="C60" s="3" t="str">
        <f>_xlfn.CONCAT('Travel Info'!$A$49,"- ",'Travel Info'!B53)</f>
        <v xml:space="preserve">Year 5- </v>
      </c>
      <c r="D60" s="96">
        <f>'Travel Info'!D53</f>
        <v>0</v>
      </c>
      <c r="E60" s="3"/>
      <c r="F60" s="95">
        <f>'Travel Info'!T53*(1+'Main Budget Sheet'!$C$86)</f>
        <v>0</v>
      </c>
    </row>
    <row r="61" spans="2:9" hidden="1">
      <c r="C61" s="3" t="str">
        <f>_xlfn.CONCAT('Travel Info'!$A$49,"- ",'Travel Info'!B54)</f>
        <v xml:space="preserve">Year 5- </v>
      </c>
      <c r="D61" s="96">
        <f>'Travel Info'!D54</f>
        <v>0</v>
      </c>
      <c r="E61" s="3"/>
      <c r="F61" s="95">
        <f>'Travel Info'!T54*(1+'Main Budget Sheet'!$C$86)</f>
        <v>0</v>
      </c>
    </row>
    <row r="62" spans="2:9" hidden="1">
      <c r="C62" s="3" t="str">
        <f>_xlfn.CONCAT('Travel Info'!$A$49,"- ",'Travel Info'!B55)</f>
        <v xml:space="preserve">Year 5- </v>
      </c>
      <c r="D62" s="96">
        <f>'Travel Info'!D55</f>
        <v>0</v>
      </c>
      <c r="E62" s="3"/>
      <c r="F62" s="95">
        <f>'Travel Info'!T55*(1+'Main Budget Sheet'!$C$86)</f>
        <v>0</v>
      </c>
    </row>
    <row r="63" spans="2:9" ht="16.5" hidden="1" thickBot="1">
      <c r="B63" s="89"/>
      <c r="C63" s="88"/>
      <c r="D63" s="88"/>
      <c r="E63" s="88"/>
      <c r="F63" s="88"/>
      <c r="I63" s="94"/>
    </row>
    <row r="64" spans="2:9" ht="17.25" thickTop="1" thickBot="1">
      <c r="B64" s="194" t="s">
        <v>193</v>
      </c>
      <c r="C64" s="195"/>
      <c r="D64" s="195"/>
      <c r="E64" s="195"/>
      <c r="F64" s="200" t="str">
        <f>IF(SUM(F38:F62)=0,"-",SUM(F38:F62))</f>
        <v>-</v>
      </c>
      <c r="I64" s="94"/>
    </row>
    <row r="65" spans="2:9" ht="15.75">
      <c r="B65" s="89"/>
      <c r="C65" s="88"/>
      <c r="D65" s="88"/>
      <c r="E65" s="88"/>
      <c r="F65" s="88"/>
      <c r="I65" s="94"/>
    </row>
    <row r="66" spans="2:9" ht="16.5" thickBot="1">
      <c r="B66" s="188" t="s">
        <v>192</v>
      </c>
      <c r="C66" s="189"/>
      <c r="D66" s="189"/>
      <c r="E66" s="189"/>
      <c r="F66" s="190" t="str">
        <f>F92</f>
        <v>-</v>
      </c>
      <c r="I66" s="6" t="s">
        <v>243</v>
      </c>
    </row>
    <row r="67" spans="2:9" ht="16.5" hidden="1" thickTop="1">
      <c r="B67" s="89"/>
      <c r="C67" s="88"/>
      <c r="D67" s="88"/>
      <c r="E67" s="88"/>
      <c r="F67" s="88"/>
      <c r="I67" s="94"/>
    </row>
    <row r="68" spans="2:9" ht="15.75" hidden="1">
      <c r="B68" s="89"/>
      <c r="C68" s="93" t="s">
        <v>191</v>
      </c>
      <c r="D68" s="93" t="s">
        <v>190</v>
      </c>
      <c r="E68" s="93"/>
      <c r="F68" s="93"/>
      <c r="I68" s="94"/>
    </row>
    <row r="69" spans="2:9" ht="15.75" hidden="1">
      <c r="B69" s="89"/>
      <c r="C69" s="93" t="str">
        <f>'Main Budget Sheet'!A46</f>
        <v>Materials and Supplies</v>
      </c>
      <c r="D69" s="244" t="str">
        <f>IF('Main Budget Sheet'!B46=0,"-",'Main Budget Sheet'!B46)</f>
        <v>-</v>
      </c>
      <c r="E69" s="244"/>
      <c r="F69" s="92">
        <f>'Main Budget Sheet'!K46*(1+'Main Budget Sheet'!$C$86)</f>
        <v>0</v>
      </c>
      <c r="I69" s="94"/>
    </row>
    <row r="70" spans="2:9" ht="15.75" hidden="1">
      <c r="C70" s="3" t="str">
        <f>'Main Budget Sheet'!A47</f>
        <v>Publication/Page Charges/Dissemination</v>
      </c>
      <c r="D70" s="244" t="str">
        <f>IF('Main Budget Sheet'!B47=0,"-",'Main Budget Sheet'!B47)</f>
        <v>-</v>
      </c>
      <c r="E70" s="244"/>
      <c r="F70" s="91">
        <f>'Main Budget Sheet'!K47*(1+'Main Budget Sheet'!$C$86)</f>
        <v>0</v>
      </c>
      <c r="I70" s="94"/>
    </row>
    <row r="71" spans="2:9" ht="15.75" hidden="1">
      <c r="C71" s="3" t="str">
        <f>'Main Budget Sheet'!A48</f>
        <v>Professional/Consultant Services</v>
      </c>
      <c r="D71" s="244" t="str">
        <f>IF('Main Budget Sheet'!B48=0,"-",'Main Budget Sheet'!B48)</f>
        <v>-</v>
      </c>
      <c r="E71" s="244"/>
      <c r="F71" s="91">
        <f>'Main Budget Sheet'!K48*(1+'Main Budget Sheet'!$C$86)</f>
        <v>0</v>
      </c>
      <c r="I71" s="94"/>
    </row>
    <row r="72" spans="2:9" ht="15.75" hidden="1">
      <c r="C72" s="3" t="str">
        <f>'Main Budget Sheet'!A49</f>
        <v>Computer Services</v>
      </c>
      <c r="D72" s="244" t="str">
        <f>IF('Main Budget Sheet'!B49=0,"-",'Main Budget Sheet'!B49)</f>
        <v>-</v>
      </c>
      <c r="E72" s="244"/>
      <c r="F72" s="91">
        <f>'Main Budget Sheet'!K49*(1+'Main Budget Sheet'!$C$86)</f>
        <v>0</v>
      </c>
      <c r="I72" s="94"/>
    </row>
    <row r="73" spans="2:9" ht="15.75" hidden="1">
      <c r="B73" s="89"/>
      <c r="C73" s="93" t="str">
        <f>'Main Budget Sheet'!A50</f>
        <v>Animal Costs</v>
      </c>
      <c r="D73" s="244" t="str">
        <f>IF('Main Budget Sheet'!B50=0,"-",'Main Budget Sheet'!B50)</f>
        <v>-</v>
      </c>
      <c r="E73" s="244"/>
      <c r="F73" s="92">
        <f>'Main Budget Sheet'!K50*(1+'Main Budget Sheet'!$C$86)</f>
        <v>0</v>
      </c>
      <c r="I73" s="94"/>
    </row>
    <row r="74" spans="2:9" ht="15.75" hidden="1">
      <c r="C74" s="3" t="str">
        <f>'Main Budget Sheet'!A51</f>
        <v>Equipment Rental Costs</v>
      </c>
      <c r="D74" s="244" t="str">
        <f>IF('Main Budget Sheet'!B51=0,"-",'Main Budget Sheet'!B51)</f>
        <v>-</v>
      </c>
      <c r="E74" s="244"/>
      <c r="F74" s="91">
        <f>'Main Budget Sheet'!K51*(1+'Main Budget Sheet'!$C$86)</f>
        <v>0</v>
      </c>
      <c r="I74" s="94"/>
    </row>
    <row r="75" spans="2:9" ht="15.75" hidden="1">
      <c r="B75" s="89"/>
      <c r="C75" s="93" t="str">
        <f>'Main Budget Sheet'!A52</f>
        <v>Other (enter description)</v>
      </c>
      <c r="D75" s="244" t="str">
        <f>IF('Main Budget Sheet'!B52=0,"-",'Main Budget Sheet'!B52)</f>
        <v>-</v>
      </c>
      <c r="E75" s="244"/>
      <c r="F75" s="92">
        <f>'Main Budget Sheet'!K52*(1+'Main Budget Sheet'!$C$86)</f>
        <v>0</v>
      </c>
    </row>
    <row r="76" spans="2:9" ht="15.75" hidden="1">
      <c r="C76" s="3" t="str">
        <f>'Main Budget Sheet'!A53</f>
        <v>Other (enter description)</v>
      </c>
      <c r="D76" s="244" t="str">
        <f>IF('Main Budget Sheet'!B53=0,"-",'Main Budget Sheet'!B53)</f>
        <v>-</v>
      </c>
      <c r="E76" s="244"/>
      <c r="F76" s="91">
        <f>'Main Budget Sheet'!K53*(1+'Main Budget Sheet'!$C$86)</f>
        <v>0</v>
      </c>
    </row>
    <row r="77" spans="2:9" ht="15.75" hidden="1">
      <c r="C77" s="3" t="str">
        <f>'Main Budget Sheet'!A54</f>
        <v>Other (enter description)</v>
      </c>
      <c r="D77" s="244" t="str">
        <f>IF('Main Budget Sheet'!B54=0,"-",'Main Budget Sheet'!B54)</f>
        <v>-</v>
      </c>
      <c r="E77" s="244"/>
      <c r="F77" s="91">
        <f>'Main Budget Sheet'!K54*(1+'Main Budget Sheet'!$C$86)</f>
        <v>0</v>
      </c>
    </row>
    <row r="78" spans="2:9" ht="15.75" hidden="1">
      <c r="C78" s="3" t="str">
        <f>'Main Budget Sheet'!A55</f>
        <v>Other (enter description)</v>
      </c>
      <c r="D78" s="244" t="str">
        <f>IF('Main Budget Sheet'!B55=0,"-",'Main Budget Sheet'!B55)</f>
        <v>-</v>
      </c>
      <c r="E78" s="244"/>
      <c r="F78" s="91">
        <f>'Main Budget Sheet'!K55*(1+'Main Budget Sheet'!$C$86)</f>
        <v>0</v>
      </c>
    </row>
    <row r="79" spans="2:9" ht="15.75" hidden="1">
      <c r="C79" s="3" t="str">
        <f>'Main Budget Sheet'!A56</f>
        <v>Other (enter description)</v>
      </c>
      <c r="D79" s="244" t="str">
        <f>IF('Main Budget Sheet'!B56=0,"-",'Main Budget Sheet'!B56)</f>
        <v>-</v>
      </c>
      <c r="E79" s="244"/>
      <c r="F79" s="91">
        <f>'Main Budget Sheet'!K56*(1+'Main Budget Sheet'!$C$86)</f>
        <v>0</v>
      </c>
    </row>
    <row r="80" spans="2:9" ht="15.75" hidden="1">
      <c r="C80" s="3" t="str">
        <f>'Main Budget Sheet'!A57</f>
        <v>Other (enter description)</v>
      </c>
      <c r="D80" s="244" t="str">
        <f>IF('Main Budget Sheet'!B57=0,"-",'Main Budget Sheet'!B57)</f>
        <v>-</v>
      </c>
      <c r="E80" s="244"/>
      <c r="F80" s="91">
        <f>'Main Budget Sheet'!K57*(1+'Main Budget Sheet'!$C$86)</f>
        <v>0</v>
      </c>
    </row>
    <row r="81" spans="2:6" ht="15.75" hidden="1">
      <c r="C81" s="3" t="str">
        <f>'Main Budget Sheet'!A58</f>
        <v>Other (enter description)</v>
      </c>
      <c r="D81" s="244" t="str">
        <f>IF('Main Budget Sheet'!B58=0,"-",'Main Budget Sheet'!B58)</f>
        <v>-</v>
      </c>
      <c r="E81" s="244"/>
      <c r="F81" s="91">
        <f>'Main Budget Sheet'!K58*(1+'Main Budget Sheet'!$C$86)</f>
        <v>0</v>
      </c>
    </row>
    <row r="82" spans="2:6" hidden="1">
      <c r="C82" s="3" t="str">
        <f>'Main Budget Sheet'!A62</f>
        <v xml:space="preserve">Permanent Equipment (unit cost over $5,000) </v>
      </c>
      <c r="D82" s="245" t="str">
        <f>IF('Main Budget Sheet'!B62=0,"-",'Main Budget Sheet'!B62)</f>
        <v>-</v>
      </c>
      <c r="E82" s="245"/>
      <c r="F82" s="91">
        <f>'Main Budget Sheet'!K62</f>
        <v>0</v>
      </c>
    </row>
    <row r="83" spans="2:6" hidden="1">
      <c r="C83" s="3" t="str">
        <f>'Main Budget Sheet'!A63</f>
        <v>Capital Expenditures and Construction</v>
      </c>
      <c r="D83" s="245" t="str">
        <f>IF('Main Budget Sheet'!B63=0,"-",'Main Budget Sheet'!B63)</f>
        <v>-</v>
      </c>
      <c r="E83" s="245"/>
      <c r="F83" s="91">
        <f>'Main Budget Sheet'!K63</f>
        <v>0</v>
      </c>
    </row>
    <row r="84" spans="2:6" hidden="1">
      <c r="C84" s="3" t="str">
        <f>'Main Budget Sheet'!A64</f>
        <v>Facility Rental Costs (requires a lease,conference space is a prof. service)</v>
      </c>
      <c r="D84" s="245" t="str">
        <f>IF('Main Budget Sheet'!B64=0,"-",'Main Budget Sheet'!B64)</f>
        <v>-</v>
      </c>
      <c r="E84" s="245"/>
      <c r="F84" s="91">
        <f>'Main Budget Sheet'!K64</f>
        <v>0</v>
      </c>
    </row>
    <row r="85" spans="2:6" hidden="1">
      <c r="C85" s="3" t="str">
        <f>'Main Budget Sheet'!A65</f>
        <v>Participant/Trainee Support Costs (not human subjects incentives)</v>
      </c>
      <c r="D85" s="245"/>
      <c r="E85" s="245"/>
      <c r="F85" s="91">
        <f>SUM('Main Budget Sheet'!K66:K70)</f>
        <v>0</v>
      </c>
    </row>
    <row r="86" spans="2:6" hidden="1">
      <c r="C86" s="3" t="str">
        <f>_xlfn.CONCAT("Subaward to ",'Main Budget Sheet'!A75)</f>
        <v>Subaward to Subaward 1(NAME)</v>
      </c>
      <c r="D86" s="245"/>
      <c r="E86" s="245"/>
      <c r="F86" s="91">
        <f>SUM('Main Budget Sheet'!K75)+SUM('Main Budget Sheet'!F95:J95)*('Main Budget Sheet'!$C$86)</f>
        <v>0</v>
      </c>
    </row>
    <row r="87" spans="2:6" hidden="1">
      <c r="C87" s="3" t="str">
        <f>_xlfn.CONCAT("Subaward to ",'Main Budget Sheet'!A76)</f>
        <v>Subaward to Subaward 2(NAME)</v>
      </c>
      <c r="D87" s="245"/>
      <c r="E87" s="245"/>
      <c r="F87" s="91">
        <f>SUM('Main Budget Sheet'!K76)+SUM('Main Budget Sheet'!F96:J96)*('Main Budget Sheet'!$C$86)</f>
        <v>0</v>
      </c>
    </row>
    <row r="88" spans="2:6" hidden="1">
      <c r="C88" s="3" t="str">
        <f>_xlfn.CONCAT("Subaward to ",'Main Budget Sheet'!A77)</f>
        <v>Subaward to Subaward 3(NAME)</v>
      </c>
      <c r="D88" s="245"/>
      <c r="E88" s="245"/>
      <c r="F88" s="91">
        <f>SUM('Main Budget Sheet'!K77)+SUM('Main Budget Sheet'!F97:J97)*('Main Budget Sheet'!$C$86)</f>
        <v>0</v>
      </c>
    </row>
    <row r="89" spans="2:6" hidden="1">
      <c r="C89" s="3" t="str">
        <f>_xlfn.CONCAT("Subaward to ",'Main Budget Sheet'!A78)</f>
        <v>Subaward to Subaward 4(NAME)</v>
      </c>
      <c r="D89" s="245"/>
      <c r="E89" s="245"/>
      <c r="F89" s="91">
        <f>SUM('Main Budget Sheet'!K78)+SUM('Main Budget Sheet'!F98:J98)*('Main Budget Sheet'!$C$86)</f>
        <v>0</v>
      </c>
    </row>
    <row r="90" spans="2:6" hidden="1">
      <c r="C90" s="3" t="str">
        <f>_xlfn.CONCAT("Subaward to ",'Main Budget Sheet'!A79)</f>
        <v>Subaward to Subaward 5(NAME)</v>
      </c>
      <c r="D90" s="245"/>
      <c r="E90" s="245"/>
      <c r="F90" s="91">
        <f>SUM('Main Budget Sheet'!K79)+SUM('Main Budget Sheet'!F99:J99)*('Main Budget Sheet'!$C$86)</f>
        <v>0</v>
      </c>
    </row>
    <row r="91" spans="2:6" ht="16.5" hidden="1" thickBot="1">
      <c r="B91" s="89"/>
      <c r="C91" s="88"/>
      <c r="D91" s="88"/>
      <c r="E91" s="88"/>
      <c r="F91" s="202"/>
    </row>
    <row r="92" spans="2:6" ht="17.25" thickTop="1" thickBot="1">
      <c r="B92" s="194" t="s">
        <v>189</v>
      </c>
      <c r="C92" s="195"/>
      <c r="D92" s="195"/>
      <c r="E92" s="195"/>
      <c r="F92" s="200" t="str">
        <f>IF(SUM(F68:F90)=0,"-",SUM(F68:F90))</f>
        <v>-</v>
      </c>
    </row>
    <row r="93" spans="2:6" ht="16.5" thickBot="1">
      <c r="B93" s="89"/>
      <c r="C93" s="88"/>
      <c r="D93" s="88"/>
      <c r="E93" s="88"/>
      <c r="F93" s="90"/>
    </row>
    <row r="94" spans="2:6" ht="16.5" thickBot="1">
      <c r="B94" s="203" t="s">
        <v>188</v>
      </c>
      <c r="C94" s="204"/>
      <c r="D94" s="204"/>
      <c r="E94" s="204"/>
      <c r="F94" s="205">
        <f>SUM(F69:F90,F38:F62,F27:F32,F11:F20)</f>
        <v>0</v>
      </c>
    </row>
    <row r="95" spans="2:6" ht="15.75">
      <c r="B95" s="89"/>
      <c r="C95" s="88"/>
      <c r="D95" s="88"/>
      <c r="E95" s="88"/>
      <c r="F95" s="88"/>
    </row>
    <row r="96" spans="2:6" ht="15.75">
      <c r="B96" s="89"/>
      <c r="C96" s="88"/>
      <c r="D96" s="88"/>
      <c r="E96" s="88"/>
      <c r="F96" s="88"/>
    </row>
    <row r="97" spans="2:6" ht="15.75">
      <c r="B97" s="242" t="s">
        <v>244</v>
      </c>
      <c r="C97" s="242"/>
      <c r="D97" s="242"/>
      <c r="E97" s="242"/>
      <c r="F97" s="242"/>
    </row>
  </sheetData>
  <sheetProtection sheet="1" objects="1" scenarios="1"/>
  <autoFilter ref="C10:F94" xr:uid="{52B50C6F-02C3-454F-90A1-551B8EA4C357}"/>
  <mergeCells count="30">
    <mergeCell ref="I6:I7"/>
    <mergeCell ref="D90:E90"/>
    <mergeCell ref="D81:E81"/>
    <mergeCell ref="D82:E82"/>
    <mergeCell ref="D83:E83"/>
    <mergeCell ref="D84:E84"/>
    <mergeCell ref="D85:E85"/>
    <mergeCell ref="D86:E86"/>
    <mergeCell ref="D89:E89"/>
    <mergeCell ref="B1:F1"/>
    <mergeCell ref="B2:F2"/>
    <mergeCell ref="B3:F3"/>
    <mergeCell ref="B4:F4"/>
    <mergeCell ref="B5:F5"/>
    <mergeCell ref="B97:F97"/>
    <mergeCell ref="C6:F6"/>
    <mergeCell ref="D80:E80"/>
    <mergeCell ref="D69:E69"/>
    <mergeCell ref="D70:E70"/>
    <mergeCell ref="D76:E76"/>
    <mergeCell ref="D71:E71"/>
    <mergeCell ref="D72:E72"/>
    <mergeCell ref="D73:E73"/>
    <mergeCell ref="D74:E74"/>
    <mergeCell ref="D75:E75"/>
    <mergeCell ref="D77:E77"/>
    <mergeCell ref="D78:E78"/>
    <mergeCell ref="D79:E79"/>
    <mergeCell ref="D87:E87"/>
    <mergeCell ref="D88:E88"/>
  </mergeCells>
  <pageMargins left="0.7" right="0.7" top="0.75" bottom="0.75" header="0.3" footer="0.3"/>
  <pageSetup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73C2C"/>
  </sheetPr>
  <dimension ref="A1:L40"/>
  <sheetViews>
    <sheetView workbookViewId="0">
      <selection activeCell="J23" sqref="J23"/>
    </sheetView>
  </sheetViews>
  <sheetFormatPr defaultRowHeight="12.75"/>
  <cols>
    <col min="1" max="1" width="21" bestFit="1" customWidth="1"/>
    <col min="2" max="2" width="20.42578125" bestFit="1" customWidth="1"/>
    <col min="3" max="3" width="20.140625" bestFit="1" customWidth="1"/>
    <col min="5" max="5" width="20.85546875" customWidth="1"/>
    <col min="6" max="6" width="20.28515625" customWidth="1"/>
    <col min="7" max="7" width="12.5703125" bestFit="1" customWidth="1"/>
    <col min="8" max="8" width="14.140625" bestFit="1" customWidth="1"/>
    <col min="9" max="9" width="11.42578125" bestFit="1" customWidth="1"/>
    <col min="10" max="10" width="23" customWidth="1"/>
    <col min="11" max="11" width="37.140625" bestFit="1" customWidth="1"/>
    <col min="12" max="12" width="19.5703125" customWidth="1"/>
    <col min="13" max="13" width="26.7109375" bestFit="1" customWidth="1"/>
  </cols>
  <sheetData>
    <row r="1" spans="1:12">
      <c r="A1" t="s">
        <v>97</v>
      </c>
      <c r="B1" t="s">
        <v>167</v>
      </c>
      <c r="C1" t="s">
        <v>168</v>
      </c>
      <c r="D1" t="s">
        <v>169</v>
      </c>
      <c r="E1" s="6" t="s">
        <v>236</v>
      </c>
      <c r="F1" s="6" t="s">
        <v>170</v>
      </c>
      <c r="G1" s="6" t="s">
        <v>171</v>
      </c>
      <c r="H1" t="s">
        <v>48</v>
      </c>
      <c r="I1" t="s">
        <v>172</v>
      </c>
      <c r="J1" t="s">
        <v>173</v>
      </c>
      <c r="K1" t="s">
        <v>28</v>
      </c>
      <c r="L1" t="s">
        <v>217</v>
      </c>
    </row>
    <row r="2" spans="1:12">
      <c r="A2" s="6" t="s">
        <v>17</v>
      </c>
      <c r="B2" s="6" t="s">
        <v>17</v>
      </c>
      <c r="C2" t="s">
        <v>17</v>
      </c>
      <c r="E2" s="5">
        <v>0</v>
      </c>
      <c r="F2" s="6" t="s">
        <v>174</v>
      </c>
      <c r="G2" s="44">
        <v>0.44500000000000001</v>
      </c>
      <c r="H2" t="s">
        <v>114</v>
      </c>
      <c r="I2">
        <v>0.67</v>
      </c>
      <c r="J2" t="s">
        <v>17</v>
      </c>
      <c r="K2" t="s">
        <v>17</v>
      </c>
      <c r="L2" s="155">
        <v>45658</v>
      </c>
    </row>
    <row r="3" spans="1:12">
      <c r="A3" t="s">
        <v>15</v>
      </c>
      <c r="B3" t="s">
        <v>16</v>
      </c>
      <c r="C3" t="s">
        <v>175</v>
      </c>
      <c r="D3" t="s">
        <v>176</v>
      </c>
      <c r="E3" s="5">
        <v>0.01</v>
      </c>
      <c r="F3" s="6" t="s">
        <v>177</v>
      </c>
      <c r="G3" s="44">
        <v>0.26</v>
      </c>
      <c r="H3" t="s">
        <v>178</v>
      </c>
      <c r="J3" t="s">
        <v>214</v>
      </c>
      <c r="K3" t="s">
        <v>179</v>
      </c>
      <c r="L3" s="155">
        <v>45677</v>
      </c>
    </row>
    <row r="4" spans="1:12">
      <c r="A4" t="s">
        <v>180</v>
      </c>
      <c r="B4" t="s">
        <v>109</v>
      </c>
      <c r="C4" t="s">
        <v>181</v>
      </c>
      <c r="D4" t="s">
        <v>146</v>
      </c>
      <c r="E4" s="5">
        <v>0.02</v>
      </c>
      <c r="F4" s="6" t="s">
        <v>182</v>
      </c>
      <c r="G4" s="44">
        <v>0.52</v>
      </c>
      <c r="J4" t="s">
        <v>215</v>
      </c>
      <c r="K4" t="s">
        <v>183</v>
      </c>
      <c r="L4" s="155">
        <v>45803</v>
      </c>
    </row>
    <row r="5" spans="1:12">
      <c r="A5" t="s">
        <v>109</v>
      </c>
      <c r="B5" t="s">
        <v>184</v>
      </c>
      <c r="E5" s="5">
        <v>0.03</v>
      </c>
      <c r="F5" s="6" t="s">
        <v>185</v>
      </c>
      <c r="G5" s="44">
        <v>0.34</v>
      </c>
      <c r="J5" t="s">
        <v>216</v>
      </c>
      <c r="L5" s="155">
        <v>45842</v>
      </c>
    </row>
    <row r="6" spans="1:12">
      <c r="A6" t="s">
        <v>186</v>
      </c>
      <c r="E6" s="5">
        <v>0.04</v>
      </c>
      <c r="F6" s="6" t="s">
        <v>89</v>
      </c>
      <c r="G6" s="44">
        <v>0.2</v>
      </c>
      <c r="J6" t="s">
        <v>175</v>
      </c>
      <c r="L6" s="155">
        <v>45901</v>
      </c>
    </row>
    <row r="7" spans="1:12">
      <c r="A7" s="6" t="s">
        <v>187</v>
      </c>
      <c r="G7" s="44">
        <v>0.17499999999999999</v>
      </c>
      <c r="J7" t="s">
        <v>181</v>
      </c>
      <c r="L7" s="155">
        <v>45988</v>
      </c>
    </row>
    <row r="8" spans="1:12">
      <c r="G8" s="45">
        <v>0</v>
      </c>
      <c r="L8" s="155">
        <v>45989</v>
      </c>
    </row>
    <row r="9" spans="1:12">
      <c r="A9" s="6"/>
      <c r="G9" s="46" t="s">
        <v>61</v>
      </c>
      <c r="L9" s="155">
        <v>46015</v>
      </c>
    </row>
    <row r="10" spans="1:12">
      <c r="L10" s="155">
        <v>46016</v>
      </c>
    </row>
    <row r="11" spans="1:12">
      <c r="L11" s="155">
        <v>46017</v>
      </c>
    </row>
    <row r="12" spans="1:12">
      <c r="L12" s="155">
        <v>46020</v>
      </c>
    </row>
    <row r="13" spans="1:12">
      <c r="L13" s="155">
        <v>46021</v>
      </c>
    </row>
    <row r="14" spans="1:12">
      <c r="L14" s="155">
        <v>46022</v>
      </c>
    </row>
    <row r="15" spans="1:12">
      <c r="L15" s="155">
        <v>46023</v>
      </c>
    </row>
    <row r="16" spans="1:12">
      <c r="L16" s="155">
        <v>46041</v>
      </c>
    </row>
    <row r="17" spans="1:12">
      <c r="L17" s="155">
        <v>46167</v>
      </c>
    </row>
    <row r="18" spans="1:12">
      <c r="A18" s="172" t="s">
        <v>234</v>
      </c>
      <c r="E18" s="172" t="s">
        <v>233</v>
      </c>
      <c r="L18" s="155">
        <v>46206</v>
      </c>
    </row>
    <row r="19" spans="1:12" ht="25.5">
      <c r="A19" s="173"/>
      <c r="B19" s="174" t="s">
        <v>179</v>
      </c>
      <c r="C19" s="174" t="s">
        <v>183</v>
      </c>
      <c r="D19" s="175"/>
      <c r="E19" s="176"/>
      <c r="F19" s="177" t="s">
        <v>165</v>
      </c>
      <c r="G19" s="177" t="s">
        <v>211</v>
      </c>
      <c r="H19" s="178" t="s">
        <v>235</v>
      </c>
      <c r="I19" s="177" t="s">
        <v>95</v>
      </c>
      <c r="L19" s="155">
        <v>46266</v>
      </c>
    </row>
    <row r="20" spans="1:12">
      <c r="A20" s="158" t="s">
        <v>181</v>
      </c>
      <c r="B20" s="4">
        <v>20856</v>
      </c>
      <c r="C20" s="4">
        <v>29016</v>
      </c>
      <c r="E20" s="179" t="s">
        <v>212</v>
      </c>
      <c r="F20" s="4">
        <v>3490</v>
      </c>
      <c r="G20" s="4">
        <v>952.27</v>
      </c>
      <c r="H20" s="4">
        <v>1596</v>
      </c>
      <c r="I20" s="4">
        <f>SUM(F20:H20)</f>
        <v>6038.27</v>
      </c>
      <c r="L20" s="155">
        <v>46352</v>
      </c>
    </row>
    <row r="21" spans="1:12">
      <c r="A21" s="158" t="s">
        <v>175</v>
      </c>
      <c r="B21" s="4">
        <v>15642</v>
      </c>
      <c r="C21" s="4">
        <v>21762</v>
      </c>
      <c r="E21" s="179" t="s">
        <v>213</v>
      </c>
      <c r="F21" s="4">
        <v>3490</v>
      </c>
      <c r="G21" s="4">
        <f>G20</f>
        <v>952.27</v>
      </c>
      <c r="H21" s="4">
        <v>2208</v>
      </c>
      <c r="I21" s="4">
        <f>SUM(F21:H21)</f>
        <v>6650.27</v>
      </c>
      <c r="L21" s="155">
        <v>46353</v>
      </c>
    </row>
    <row r="22" spans="1:12">
      <c r="A22" s="158" t="s">
        <v>207</v>
      </c>
      <c r="B22" s="4">
        <v>7821</v>
      </c>
      <c r="C22" s="4">
        <v>10881</v>
      </c>
      <c r="E22" s="179" t="s">
        <v>208</v>
      </c>
      <c r="F22" s="4">
        <v>349</v>
      </c>
      <c r="G22" s="4">
        <v>183.09</v>
      </c>
      <c r="H22" s="4">
        <v>0</v>
      </c>
      <c r="I22" s="4">
        <f>SUM(F22:H22)</f>
        <v>532.09</v>
      </c>
      <c r="L22" s="155">
        <v>46380</v>
      </c>
    </row>
    <row r="23" spans="1:12">
      <c r="A23" s="158" t="s">
        <v>208</v>
      </c>
      <c r="B23" s="4">
        <v>5214</v>
      </c>
      <c r="C23" s="4">
        <v>7254</v>
      </c>
      <c r="E23" s="179" t="s">
        <v>175</v>
      </c>
      <c r="F23" s="4">
        <f>SUM(F20:F21)</f>
        <v>6980</v>
      </c>
      <c r="G23" s="4">
        <f>SUM(G20:G21)</f>
        <v>1904.54</v>
      </c>
      <c r="H23" s="4">
        <f>H21+H20</f>
        <v>3804</v>
      </c>
      <c r="I23" s="4">
        <f>SUM(F23:H23)</f>
        <v>12688.54</v>
      </c>
      <c r="L23" s="155">
        <v>46381</v>
      </c>
    </row>
    <row r="24" spans="1:12">
      <c r="E24" s="179" t="s">
        <v>181</v>
      </c>
      <c r="F24" s="4">
        <f>SUM(F22:F23)</f>
        <v>7329</v>
      </c>
      <c r="G24" s="4">
        <f>SUM(G22:G23)</f>
        <v>2087.63</v>
      </c>
      <c r="H24" s="4">
        <f>H23</f>
        <v>3804</v>
      </c>
      <c r="I24" s="4">
        <f>SUM(F24:H24)</f>
        <v>13220.630000000001</v>
      </c>
      <c r="L24" s="155">
        <v>46384</v>
      </c>
    </row>
    <row r="25" spans="1:12">
      <c r="L25" s="155">
        <v>46385</v>
      </c>
    </row>
    <row r="26" spans="1:12">
      <c r="L26" s="155">
        <v>46386</v>
      </c>
    </row>
    <row r="27" spans="1:12">
      <c r="L27" s="155">
        <v>46387</v>
      </c>
    </row>
    <row r="28" spans="1:12">
      <c r="L28" s="155">
        <v>46388</v>
      </c>
    </row>
    <row r="29" spans="1:12">
      <c r="L29" s="155">
        <v>46405</v>
      </c>
    </row>
    <row r="30" spans="1:12">
      <c r="L30" s="155">
        <v>46538</v>
      </c>
    </row>
    <row r="31" spans="1:12">
      <c r="L31" s="155">
        <v>46573</v>
      </c>
    </row>
    <row r="32" spans="1:12">
      <c r="L32" s="155">
        <v>46636</v>
      </c>
    </row>
    <row r="33" spans="12:12">
      <c r="L33" s="155">
        <v>46716</v>
      </c>
    </row>
    <row r="34" spans="12:12">
      <c r="L34" s="155">
        <v>46717</v>
      </c>
    </row>
    <row r="35" spans="12:12">
      <c r="L35" s="155">
        <v>46745</v>
      </c>
    </row>
    <row r="36" spans="12:12">
      <c r="L36" s="155">
        <v>46748</v>
      </c>
    </row>
    <row r="37" spans="12:12">
      <c r="L37" s="155">
        <v>46749</v>
      </c>
    </row>
    <row r="38" spans="12:12">
      <c r="L38" s="155">
        <v>46750</v>
      </c>
    </row>
    <row r="39" spans="12:12">
      <c r="L39" s="155">
        <v>46751</v>
      </c>
    </row>
    <row r="40" spans="12:12">
      <c r="L40" s="155">
        <v>46752</v>
      </c>
    </row>
  </sheetData>
  <sheetProtection sheet="1" objects="1" scenarios="1"/>
  <phoneticPr fontId="0" type="noConversion"/>
  <pageMargins left="0.75" right="0.75" top="1" bottom="1" header="0.5" footer="0.5"/>
  <headerFooter alignWithMargins="0"/>
  <drawing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Getting Started</vt:lpstr>
      <vt:lpstr>Payroll info</vt:lpstr>
      <vt:lpstr>Travel Info</vt:lpstr>
      <vt:lpstr>Main Budget Sheet</vt:lpstr>
      <vt:lpstr>WyoCloud Categories</vt:lpstr>
      <vt:lpstr>Industry Contract Budget</vt:lpstr>
      <vt:lpstr>Lookup Tables</vt:lpstr>
      <vt:lpstr>'Industry Contract Budget'!Print_Area</vt:lpstr>
    </vt:vector>
  </TitlesOfParts>
  <Manager/>
  <Company>University of Colorado at Den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Lynette Michael</dc:creator>
  <cp:keywords/>
  <dc:description/>
  <cp:lastModifiedBy>Melanie D. Austin</cp:lastModifiedBy>
  <cp:revision/>
  <dcterms:created xsi:type="dcterms:W3CDTF">1999-07-14T19:17:12Z</dcterms:created>
  <dcterms:modified xsi:type="dcterms:W3CDTF">2025-08-05T21:10:20Z</dcterms:modified>
  <cp:category/>
  <cp:contentStatus/>
</cp:coreProperties>
</file>