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wy-my.sharepoint.com/personal/tlentner_uwyo_edu/Documents/Documents/Proposal Review Team Folder/Proposal Review Tools/Budgeting Spreadsheets/"/>
    </mc:Choice>
  </mc:AlternateContent>
  <xr:revisionPtr revIDLastSave="0" documentId="8_{8AF147D1-78E4-4CEF-B272-72C46B873DE4}" xr6:coauthVersionLast="47" xr6:coauthVersionMax="47" xr10:uidLastSave="{00000000-0000-0000-0000-000000000000}"/>
  <bookViews>
    <workbookView xWindow="-120" yWindow="-120" windowWidth="29040" windowHeight="15720" xr2:uid="{A1EAED3D-047E-489F-8F31-6C631482C7FE}"/>
  </bookViews>
  <sheets>
    <sheet name="Instructions" sheetId="4" r:id="rId1"/>
    <sheet name="Payroll info" sheetId="7" r:id="rId2"/>
    <sheet name="Travel Info" sheetId="6" r:id="rId3"/>
    <sheet name="Main Budget Sheet" sheetId="1" r:id="rId4"/>
    <sheet name="WyoCloud Categories" sheetId="5" r:id="rId5"/>
    <sheet name="Lookup Tables" sheetId="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26" i="1"/>
  <c r="F27" i="1"/>
  <c r="F23" i="1"/>
  <c r="J59" i="1"/>
  <c r="K57" i="1"/>
  <c r="K62" i="1"/>
  <c r="F80" i="1"/>
  <c r="C13" i="5"/>
  <c r="C12" i="5"/>
  <c r="B11" i="5"/>
  <c r="B8" i="5"/>
  <c r="B7" i="5"/>
  <c r="D14" i="7" l="1"/>
  <c r="E14" i="7"/>
  <c r="D15" i="7"/>
  <c r="D16" i="7"/>
  <c r="D17" i="7"/>
  <c r="D18" i="7"/>
  <c r="E15" i="7"/>
  <c r="E16" i="7"/>
  <c r="E17" i="7"/>
  <c r="E18" i="7"/>
  <c r="E22" i="7"/>
  <c r="J2" i="7"/>
  <c r="J3" i="7" l="1"/>
  <c r="J4" i="7"/>
  <c r="J5" i="7"/>
  <c r="J6" i="7"/>
  <c r="J7" i="7"/>
  <c r="J8" i="7"/>
  <c r="J9" i="7"/>
  <c r="J10" i="7"/>
  <c r="J11" i="7"/>
  <c r="G2" i="7"/>
  <c r="G3" i="7" l="1"/>
  <c r="G4" i="7"/>
  <c r="G5" i="7"/>
  <c r="G6" i="7"/>
  <c r="G7" i="7"/>
  <c r="G8" i="7"/>
  <c r="I8" i="7" s="1"/>
  <c r="F15" i="1" s="1"/>
  <c r="G15" i="1" s="1"/>
  <c r="H15" i="1" s="1"/>
  <c r="I15" i="1" s="1"/>
  <c r="J15" i="1" s="1"/>
  <c r="G9" i="7"/>
  <c r="I9" i="7" s="1"/>
  <c r="F16" i="1" s="1"/>
  <c r="G10" i="7"/>
  <c r="I10" i="7" s="1"/>
  <c r="F17" i="1" s="1"/>
  <c r="G11" i="7"/>
  <c r="I11" i="7" s="1"/>
  <c r="F18" i="1" s="1"/>
  <c r="G18" i="1" s="1"/>
  <c r="H18" i="1" s="1"/>
  <c r="I18" i="1" s="1"/>
  <c r="J18" i="1" s="1"/>
  <c r="A24" i="1"/>
  <c r="A25" i="1"/>
  <c r="A26" i="1"/>
  <c r="A27" i="1"/>
  <c r="B24" i="1"/>
  <c r="B25" i="1"/>
  <c r="B26" i="1"/>
  <c r="B27" i="1"/>
  <c r="D24" i="1"/>
  <c r="D25" i="1"/>
  <c r="D26" i="1"/>
  <c r="D27" i="1"/>
  <c r="D23" i="1"/>
  <c r="B23" i="1"/>
  <c r="B10" i="1"/>
  <c r="B11" i="1"/>
  <c r="B12" i="1"/>
  <c r="B13" i="1"/>
  <c r="B14" i="1"/>
  <c r="B15" i="1"/>
  <c r="B16" i="1"/>
  <c r="B17" i="1"/>
  <c r="B18" i="1"/>
  <c r="B9" i="1"/>
  <c r="E23" i="7"/>
  <c r="E24" i="7"/>
  <c r="E25" i="7"/>
  <c r="E26" i="7"/>
  <c r="A23" i="1"/>
  <c r="D10" i="1"/>
  <c r="D11" i="1"/>
  <c r="D12" i="1"/>
  <c r="D13" i="1"/>
  <c r="D14" i="1"/>
  <c r="D15" i="1"/>
  <c r="D16" i="1"/>
  <c r="D17" i="1"/>
  <c r="D18" i="1"/>
  <c r="D9" i="1"/>
  <c r="A10" i="1"/>
  <c r="A11" i="1"/>
  <c r="A12" i="1"/>
  <c r="A13" i="1"/>
  <c r="A14" i="1"/>
  <c r="A15" i="1"/>
  <c r="A16" i="1"/>
  <c r="A17" i="1"/>
  <c r="A18" i="1"/>
  <c r="A9" i="1"/>
  <c r="I3" i="7"/>
  <c r="F10" i="1" s="1"/>
  <c r="I4" i="7"/>
  <c r="F11" i="1" s="1"/>
  <c r="G11" i="1" s="1"/>
  <c r="H11" i="1" s="1"/>
  <c r="I11" i="1" s="1"/>
  <c r="J11" i="1" s="1"/>
  <c r="I5" i="7"/>
  <c r="F12" i="1" s="1"/>
  <c r="I6" i="7"/>
  <c r="F13" i="1" s="1"/>
  <c r="G13" i="1" s="1"/>
  <c r="H13" i="1" s="1"/>
  <c r="I13" i="1" s="1"/>
  <c r="J13" i="1" s="1"/>
  <c r="I7" i="7"/>
  <c r="F14" i="1" s="1"/>
  <c r="G14" i="1" s="1"/>
  <c r="H14" i="1" s="1"/>
  <c r="I14" i="1" s="1"/>
  <c r="J14" i="1" s="1"/>
  <c r="C58" i="6"/>
  <c r="C57" i="6"/>
  <c r="J41" i="1" s="1"/>
  <c r="N55" i="6"/>
  <c r="L55" i="6"/>
  <c r="I55" i="6"/>
  <c r="T55" i="6" s="1"/>
  <c r="N54" i="6"/>
  <c r="L54" i="6"/>
  <c r="I54" i="6"/>
  <c r="T54" i="6" s="1"/>
  <c r="N53" i="6"/>
  <c r="L53" i="6"/>
  <c r="I53" i="6"/>
  <c r="T53" i="6" s="1"/>
  <c r="N52" i="6"/>
  <c r="L52" i="6"/>
  <c r="I52" i="6"/>
  <c r="T52" i="6" s="1"/>
  <c r="N51" i="6"/>
  <c r="L51" i="6"/>
  <c r="I51" i="6"/>
  <c r="T51" i="6" s="1"/>
  <c r="C46" i="6"/>
  <c r="I42" i="1" s="1"/>
  <c r="C45" i="6"/>
  <c r="N43" i="6"/>
  <c r="L43" i="6"/>
  <c r="I43" i="6"/>
  <c r="T43" i="6" s="1"/>
  <c r="N42" i="6"/>
  <c r="L42" i="6"/>
  <c r="I42" i="6"/>
  <c r="T42" i="6" s="1"/>
  <c r="N41" i="6"/>
  <c r="L41" i="6"/>
  <c r="I41" i="6"/>
  <c r="T41" i="6" s="1"/>
  <c r="N40" i="6"/>
  <c r="L40" i="6"/>
  <c r="I40" i="6"/>
  <c r="T40" i="6" s="1"/>
  <c r="N39" i="6"/>
  <c r="L39" i="6"/>
  <c r="I39" i="6"/>
  <c r="T39" i="6" s="1"/>
  <c r="C34" i="6"/>
  <c r="C33" i="6"/>
  <c r="H41" i="1" s="1"/>
  <c r="N31" i="6"/>
  <c r="L31" i="6"/>
  <c r="I31" i="6"/>
  <c r="T31" i="6" s="1"/>
  <c r="N30" i="6"/>
  <c r="L30" i="6"/>
  <c r="I30" i="6"/>
  <c r="T30" i="6" s="1"/>
  <c r="T29" i="6"/>
  <c r="N29" i="6"/>
  <c r="L29" i="6"/>
  <c r="I29" i="6"/>
  <c r="N28" i="6"/>
  <c r="L28" i="6"/>
  <c r="I28" i="6"/>
  <c r="T28" i="6" s="1"/>
  <c r="N27" i="6"/>
  <c r="L27" i="6"/>
  <c r="I27" i="6"/>
  <c r="T27" i="6" s="1"/>
  <c r="C22" i="6"/>
  <c r="G42" i="1" s="1"/>
  <c r="C21" i="6"/>
  <c r="C23" i="6" s="1"/>
  <c r="T19" i="6"/>
  <c r="N19" i="6"/>
  <c r="L19" i="6"/>
  <c r="I19" i="6"/>
  <c r="N18" i="6"/>
  <c r="L18" i="6"/>
  <c r="I18" i="6"/>
  <c r="T18" i="6" s="1"/>
  <c r="N17" i="6"/>
  <c r="L17" i="6"/>
  <c r="I17" i="6"/>
  <c r="T17" i="6" s="1"/>
  <c r="N16" i="6"/>
  <c r="L16" i="6"/>
  <c r="I16" i="6"/>
  <c r="T16" i="6" s="1"/>
  <c r="N15" i="6"/>
  <c r="L15" i="6"/>
  <c r="I15" i="6"/>
  <c r="T15" i="6" s="1"/>
  <c r="C10" i="6"/>
  <c r="F42" i="1" s="1"/>
  <c r="C9" i="6"/>
  <c r="F41" i="1" s="1"/>
  <c r="N4" i="6"/>
  <c r="N5" i="6"/>
  <c r="N6" i="6"/>
  <c r="N7" i="6"/>
  <c r="N3" i="6"/>
  <c r="T3" i="6" s="1"/>
  <c r="L4" i="6"/>
  <c r="L5" i="6"/>
  <c r="L6" i="6"/>
  <c r="L7" i="6"/>
  <c r="L3" i="6"/>
  <c r="I4" i="6"/>
  <c r="T4" i="6" s="1"/>
  <c r="I5" i="6"/>
  <c r="T5" i="6" s="1"/>
  <c r="I6" i="6"/>
  <c r="T6" i="6" s="1"/>
  <c r="I7" i="6"/>
  <c r="T7" i="6" s="1"/>
  <c r="I3" i="6"/>
  <c r="K50" i="1"/>
  <c r="C17" i="5" s="1"/>
  <c r="K51" i="1"/>
  <c r="K52" i="1"/>
  <c r="K53" i="1"/>
  <c r="K54" i="1"/>
  <c r="K55" i="1"/>
  <c r="K56" i="1"/>
  <c r="G24" i="1"/>
  <c r="H24" i="1" s="1"/>
  <c r="I24" i="1" s="1"/>
  <c r="J24" i="1" s="1"/>
  <c r="G25" i="1"/>
  <c r="H25" i="1" s="1"/>
  <c r="I25" i="1" s="1"/>
  <c r="J25" i="1" s="1"/>
  <c r="G26" i="1"/>
  <c r="H26" i="1" s="1"/>
  <c r="I26" i="1" s="1"/>
  <c r="J26" i="1" s="1"/>
  <c r="G27" i="1"/>
  <c r="G10" i="1"/>
  <c r="H10" i="1" s="1"/>
  <c r="I10" i="1" s="1"/>
  <c r="J10" i="1" s="1"/>
  <c r="G12" i="1"/>
  <c r="H12" i="1" s="1"/>
  <c r="I12" i="1" s="1"/>
  <c r="J12" i="1" s="1"/>
  <c r="G16" i="1"/>
  <c r="H16" i="1" s="1"/>
  <c r="I16" i="1" s="1"/>
  <c r="J16" i="1" s="1"/>
  <c r="G17" i="1"/>
  <c r="H17" i="1" s="1"/>
  <c r="I17" i="1" s="1"/>
  <c r="J17" i="1" s="1"/>
  <c r="K66" i="1"/>
  <c r="F95" i="1"/>
  <c r="G95" i="1" s="1"/>
  <c r="G80" i="1"/>
  <c r="H80" i="1"/>
  <c r="I80" i="1"/>
  <c r="J80" i="1"/>
  <c r="F96" i="1"/>
  <c r="F97" i="1"/>
  <c r="G97" i="1" s="1"/>
  <c r="F98" i="1"/>
  <c r="G98" i="1"/>
  <c r="H98" i="1"/>
  <c r="I98" i="1"/>
  <c r="F99" i="1"/>
  <c r="G99" i="1" s="1"/>
  <c r="K79" i="1"/>
  <c r="K78" i="1"/>
  <c r="K77" i="1"/>
  <c r="K76" i="1"/>
  <c r="K75" i="1"/>
  <c r="F59" i="1"/>
  <c r="G59" i="1"/>
  <c r="K70" i="1"/>
  <c r="K69" i="1"/>
  <c r="K68" i="1"/>
  <c r="K67" i="1"/>
  <c r="K64" i="1"/>
  <c r="K63" i="1"/>
  <c r="K49" i="1"/>
  <c r="K48" i="1"/>
  <c r="C25" i="5" s="1"/>
  <c r="K47" i="1"/>
  <c r="C26" i="5" s="1"/>
  <c r="K46" i="1"/>
  <c r="C22" i="5" s="1"/>
  <c r="J98" i="1"/>
  <c r="H27" i="1" l="1"/>
  <c r="I27" i="1" s="1"/>
  <c r="J27" i="1" s="1"/>
  <c r="K27" i="1"/>
  <c r="H99" i="1"/>
  <c r="I99" i="1" s="1"/>
  <c r="G96" i="1"/>
  <c r="H97" i="1"/>
  <c r="C21" i="5"/>
  <c r="I2" i="7"/>
  <c r="F9" i="1" s="1"/>
  <c r="C59" i="6"/>
  <c r="F43" i="1"/>
  <c r="G41" i="1"/>
  <c r="C11" i="6"/>
  <c r="C35" i="6"/>
  <c r="J42" i="1"/>
  <c r="J43" i="1" s="1"/>
  <c r="H42" i="1"/>
  <c r="H43" i="1" s="1"/>
  <c r="C47" i="6"/>
  <c r="I41" i="1"/>
  <c r="I43" i="1" s="1"/>
  <c r="C24" i="5"/>
  <c r="K12" i="1"/>
  <c r="K80" i="1"/>
  <c r="C18" i="5" s="1"/>
  <c r="H95" i="1"/>
  <c r="K25" i="1"/>
  <c r="K24" i="1"/>
  <c r="K26" i="1"/>
  <c r="G23" i="1"/>
  <c r="H23" i="1" s="1"/>
  <c r="I23" i="1" s="1"/>
  <c r="J23" i="1" s="1"/>
  <c r="K15" i="1"/>
  <c r="K10" i="1"/>
  <c r="I34" i="1"/>
  <c r="K34" i="1"/>
  <c r="H34" i="1"/>
  <c r="F34" i="1"/>
  <c r="G34" i="1"/>
  <c r="K35" i="1"/>
  <c r="J34" i="1"/>
  <c r="J99" i="1" l="1"/>
  <c r="H96" i="1"/>
  <c r="K41" i="1"/>
  <c r="C19" i="5" s="1"/>
  <c r="I97" i="1"/>
  <c r="J97" i="1" s="1"/>
  <c r="F33" i="1"/>
  <c r="G9" i="1"/>
  <c r="G43" i="1"/>
  <c r="K43" i="1" s="1"/>
  <c r="K42" i="1"/>
  <c r="C20" i="5" s="1"/>
  <c r="I95" i="1"/>
  <c r="J95" i="1" s="1"/>
  <c r="K17" i="1"/>
  <c r="H59" i="1"/>
  <c r="K11" i="1"/>
  <c r="K18" i="1"/>
  <c r="K14" i="1"/>
  <c r="K16" i="1"/>
  <c r="K13" i="1"/>
  <c r="I96" i="1" l="1"/>
  <c r="J96" i="1" s="1"/>
  <c r="H9" i="1"/>
  <c r="G33" i="1"/>
  <c r="I59" i="1"/>
  <c r="K59" i="1" s="1"/>
  <c r="I9" i="1" l="1"/>
  <c r="I33" i="1" s="1"/>
  <c r="H33" i="1"/>
  <c r="K58" i="1"/>
  <c r="C23" i="5" s="1"/>
  <c r="K23" i="1" l="1"/>
  <c r="J9" i="1" l="1"/>
  <c r="K9" i="1" l="1"/>
  <c r="J33" i="1"/>
  <c r="K33" i="1" l="1"/>
  <c r="F71" i="1" l="1"/>
  <c r="C20" i="1"/>
  <c r="G71" i="1" l="1"/>
  <c r="H71" i="1" s="1"/>
  <c r="I71" i="1" s="1"/>
  <c r="J71" i="1" s="1"/>
  <c r="F72" i="1"/>
  <c r="G72" i="1"/>
  <c r="F20" i="1"/>
  <c r="G20" i="1" l="1"/>
  <c r="G29" i="1" s="1"/>
  <c r="F29" i="1"/>
  <c r="H20" i="1"/>
  <c r="G35" i="1"/>
  <c r="G36" i="1" s="1"/>
  <c r="H72" i="1"/>
  <c r="F35" i="1"/>
  <c r="F36" i="1" s="1"/>
  <c r="G84" i="1" l="1"/>
  <c r="G38" i="1"/>
  <c r="G82" i="1" s="1"/>
  <c r="G86" i="1" s="1"/>
  <c r="J72" i="1"/>
  <c r="I72" i="1"/>
  <c r="K72" i="1" s="1"/>
  <c r="I20" i="1"/>
  <c r="H35" i="1"/>
  <c r="H36" i="1" s="1"/>
  <c r="H38" i="1" s="1"/>
  <c r="H82" i="1" s="1"/>
  <c r="H86" i="1" s="1"/>
  <c r="H29" i="1"/>
  <c r="F38" i="1"/>
  <c r="F82" i="1" s="1"/>
  <c r="F84" i="1"/>
  <c r="K71" i="1" l="1"/>
  <c r="H84" i="1"/>
  <c r="H89" i="1" s="1"/>
  <c r="J20" i="1"/>
  <c r="J29" i="1" s="1"/>
  <c r="I35" i="1"/>
  <c r="I36" i="1" s="1"/>
  <c r="I29" i="1"/>
  <c r="K20" i="1"/>
  <c r="K29" i="1" s="1"/>
  <c r="C28" i="5"/>
  <c r="G89" i="1"/>
  <c r="F86" i="1"/>
  <c r="F89" i="1" s="1"/>
  <c r="I84" i="1" l="1"/>
  <c r="I38" i="1"/>
  <c r="I82" i="1" s="1"/>
  <c r="J35" i="1"/>
  <c r="J36" i="1" l="1"/>
  <c r="J38" i="1" s="1"/>
  <c r="J82" i="1" s="1"/>
  <c r="J86" i="1" s="1"/>
  <c r="I86" i="1"/>
  <c r="I89" i="1" s="1"/>
  <c r="J84" i="1" l="1"/>
  <c r="J89" i="1" s="1"/>
  <c r="K36" i="1"/>
  <c r="K82" i="1"/>
  <c r="K86" i="1" s="1"/>
  <c r="C29" i="5" s="1"/>
  <c r="K84" i="1" l="1"/>
  <c r="K89" i="1" s="1"/>
  <c r="C31" i="5" s="1"/>
  <c r="K38" i="1"/>
  <c r="C27" i="5" s="1"/>
</calcChain>
</file>

<file path=xl/sharedStrings.xml><?xml version="1.0" encoding="utf-8"?>
<sst xmlns="http://schemas.openxmlformats.org/spreadsheetml/2006/main" count="348" uniqueCount="203">
  <si>
    <t>Sponsored Project Budget Template, 1 to 5 budget periods</t>
  </si>
  <si>
    <t>Release ver 2.0 09/10/2024</t>
  </si>
  <si>
    <t>https://www.uwyo.edu/research/</t>
  </si>
  <si>
    <t>Cells with this background color are drop downs</t>
  </si>
  <si>
    <t>Cells with this background are for entering external data</t>
  </si>
  <si>
    <t>Cells with this background are filled with data that is used elsewhere in the workbook</t>
  </si>
  <si>
    <t>USEFUL LINKS</t>
  </si>
  <si>
    <t>Name (or TBD)</t>
  </si>
  <si>
    <t>Role on Project</t>
  </si>
  <si>
    <t>Fringe Category</t>
  </si>
  <si>
    <t>Institutional Base Salary</t>
  </si>
  <si>
    <t>9 or 12 month appointment</t>
  </si>
  <si>
    <t>Monthly Salary</t>
  </si>
  <si>
    <t>Months on project/year</t>
  </si>
  <si>
    <t>Salary per Year (Pulled into main budget sheet)</t>
  </si>
  <si>
    <t>% FTE</t>
  </si>
  <si>
    <t>Faculty/Staff1</t>
  </si>
  <si>
    <t>PI</t>
  </si>
  <si>
    <t>Faculty</t>
  </si>
  <si>
    <t>-</t>
  </si>
  <si>
    <t>Faculty/Staff2</t>
  </si>
  <si>
    <t>Faculty/Staff3</t>
  </si>
  <si>
    <t>Faculty/Staff4</t>
  </si>
  <si>
    <t>Faculty/Staff5</t>
  </si>
  <si>
    <t>Faculty/Staff6</t>
  </si>
  <si>
    <t>Faculty/Staff7</t>
  </si>
  <si>
    <t>Faculty/Staff8</t>
  </si>
  <si>
    <t>Faculty/Staff9</t>
  </si>
  <si>
    <t>Faculty/Staff10</t>
  </si>
  <si>
    <t>Length of Appointment</t>
  </si>
  <si>
    <t>GA Type</t>
  </si>
  <si>
    <t>Stipend Amount</t>
  </si>
  <si>
    <t>Tuition/Fees/Health Insurance amount</t>
  </si>
  <si>
    <t>Graduate Assistiantship 1</t>
  </si>
  <si>
    <t>Graduate Assistiantship 2</t>
  </si>
  <si>
    <t>Graduate Assistiantship 3</t>
  </si>
  <si>
    <t>Graduate Assistiantship 4</t>
  </si>
  <si>
    <t>Graduate Assistiantship 5</t>
  </si>
  <si>
    <t>Hourly Employee Type</t>
  </si>
  <si>
    <t>Number of Employees Requested</t>
  </si>
  <si>
    <t>Hours per year</t>
  </si>
  <si>
    <t>Hourly Rate</t>
  </si>
  <si>
    <t>Total Wages requested (Pulled into main budget sheet)</t>
  </si>
  <si>
    <t>Hourly Employee Type 1</t>
  </si>
  <si>
    <t>Hourly Employee Type 2</t>
  </si>
  <si>
    <t>Hourly Employee Type 3</t>
  </si>
  <si>
    <t>Hourly Employee Type 4</t>
  </si>
  <si>
    <t>Hourly Employee Type 5</t>
  </si>
  <si>
    <t>Year 1</t>
  </si>
  <si>
    <t>Trip Number</t>
  </si>
  <si>
    <t>Trip Description</t>
  </si>
  <si>
    <t>Number of Travellers</t>
  </si>
  <si>
    <t>Travel Type</t>
  </si>
  <si>
    <t>Trip Origin</t>
  </si>
  <si>
    <t>Trip Destination</t>
  </si>
  <si>
    <t>Length of Trip (in days)</t>
  </si>
  <si>
    <t>Mileage</t>
  </si>
  <si>
    <t>Mileage rembursement</t>
  </si>
  <si>
    <t>Rooms per night</t>
  </si>
  <si>
    <t>Lodging Rate</t>
  </si>
  <si>
    <t>Lodging Total</t>
  </si>
  <si>
    <t>Per Diem Rate</t>
  </si>
  <si>
    <t>Per diem total</t>
  </si>
  <si>
    <t>Airfare</t>
  </si>
  <si>
    <t>Ground Transportation</t>
  </si>
  <si>
    <t>Conference Registration</t>
  </si>
  <si>
    <t>Other</t>
  </si>
  <si>
    <t>Explanation of Other costs</t>
  </si>
  <si>
    <t>Total</t>
  </si>
  <si>
    <t>Year 1 Domestic Total</t>
  </si>
  <si>
    <t>Year 1 International Total</t>
  </si>
  <si>
    <t>Year 1 Total</t>
  </si>
  <si>
    <t>Year 2</t>
  </si>
  <si>
    <t>Year 2 Domestic Total</t>
  </si>
  <si>
    <t>Year 2 International Total</t>
  </si>
  <si>
    <t>Year 2 Total</t>
  </si>
  <si>
    <t>Year 3</t>
  </si>
  <si>
    <t>Year 3 Domestic Total</t>
  </si>
  <si>
    <t>Year 3 International Total</t>
  </si>
  <si>
    <t>Year 3 Total</t>
  </si>
  <si>
    <t>Year 4</t>
  </si>
  <si>
    <t>Year 4 Domestic Total</t>
  </si>
  <si>
    <t>Year 4 International Total</t>
  </si>
  <si>
    <t>Year 4 Total</t>
  </si>
  <si>
    <t>Year 5</t>
  </si>
  <si>
    <t>Year 5 Domestic Total</t>
  </si>
  <si>
    <t>Year 5 International Total</t>
  </si>
  <si>
    <t>Year 5 Total</t>
  </si>
  <si>
    <t xml:space="preserve">Principal Investigator(s):  </t>
  </si>
  <si>
    <t>Organization:</t>
  </si>
  <si>
    <t>University of Wyoming</t>
  </si>
  <si>
    <t xml:space="preserve">Project Period:  </t>
  </si>
  <si>
    <t>Project Title:</t>
  </si>
  <si>
    <t>Project Length (in periods):</t>
  </si>
  <si>
    <t>5 Periods</t>
  </si>
  <si>
    <t>Period 1</t>
  </si>
  <si>
    <t>Period 2</t>
  </si>
  <si>
    <t>Period 3</t>
  </si>
  <si>
    <t>Period 4</t>
  </si>
  <si>
    <t>Period 5</t>
  </si>
  <si>
    <t>TOTAL</t>
  </si>
  <si>
    <t>Name/Future Position</t>
  </si>
  <si>
    <t>Role</t>
  </si>
  <si>
    <t>Fringe Type</t>
  </si>
  <si>
    <t>Escalation Rate</t>
  </si>
  <si>
    <t>Graduate Students</t>
  </si>
  <si>
    <t>Number of  Graduate Research Assistants</t>
  </si>
  <si>
    <t>Hourly Employees</t>
  </si>
  <si>
    <t>Hours/Yr</t>
  </si>
  <si>
    <t>TOTAL, Salary/Wages</t>
  </si>
  <si>
    <t>Fringe</t>
  </si>
  <si>
    <t>Rate</t>
  </si>
  <si>
    <t>Fringe Benefits</t>
  </si>
  <si>
    <t xml:space="preserve">Full-Time Faculty </t>
  </si>
  <si>
    <t>Staff</t>
  </si>
  <si>
    <t>Students/Non Benefitted</t>
  </si>
  <si>
    <t>TOTAL, Fringe Benefits</t>
  </si>
  <si>
    <t>TOTAL, Salary &amp; Fringe</t>
  </si>
  <si>
    <t>Travel</t>
  </si>
  <si>
    <t>Domestic</t>
  </si>
  <si>
    <t>Foreign</t>
  </si>
  <si>
    <t>TOTAL, Travel Costs</t>
  </si>
  <si>
    <t>Other Direct Costs (included in MTDC - incurs indirect costs)</t>
  </si>
  <si>
    <t>Line item description (optional)</t>
  </si>
  <si>
    <t>Materials and Supplies</t>
  </si>
  <si>
    <t>Publication/Page Charges/Dissemination</t>
  </si>
  <si>
    <t>Professional/Consultant Services</t>
  </si>
  <si>
    <t>Computer Services</t>
  </si>
  <si>
    <t>Animal Costs</t>
  </si>
  <si>
    <t>Equipment Rental Costs</t>
  </si>
  <si>
    <t>Other (enter description)</t>
  </si>
  <si>
    <r>
      <t xml:space="preserve">TOTAL, Other Direct Costs </t>
    </r>
    <r>
      <rPr>
        <b/>
        <i/>
        <u/>
        <sz val="12"/>
        <rFont val="Calibri"/>
        <family val="2"/>
        <scheme val="minor"/>
      </rPr>
      <t>(in MTDC(excluding subawards))</t>
    </r>
  </si>
  <si>
    <t>Other Direct Costs (not included in MTDC - no indirect costs)</t>
  </si>
  <si>
    <t xml:space="preserve">Permanent Equipment (unit cost over $5,000) </t>
  </si>
  <si>
    <t>Capital Expenditures</t>
  </si>
  <si>
    <t>Facility Rental Costs</t>
  </si>
  <si>
    <t>Participant/Trainee Support Costs:</t>
  </si>
  <si>
    <t xml:space="preserve"> -- Tuition/fees/health insurance</t>
  </si>
  <si>
    <t xml:space="preserve"> -- Stipends</t>
  </si>
  <si>
    <t xml:space="preserve"> -- Travel</t>
  </si>
  <si>
    <t xml:space="preserve"> -- Subsistence</t>
  </si>
  <si>
    <t xml:space="preserve"> -- Other</t>
  </si>
  <si>
    <t>Graduate Student Tuition &amp; Fees</t>
  </si>
  <si>
    <t>Escalation Rate:</t>
  </si>
  <si>
    <r>
      <t xml:space="preserve">TOTAL, Other Direct Costs </t>
    </r>
    <r>
      <rPr>
        <b/>
        <i/>
        <u/>
        <sz val="12"/>
        <rFont val="Calibri"/>
        <family val="2"/>
        <scheme val="minor"/>
      </rPr>
      <t>(not in MTDC(excluding subawards))</t>
    </r>
  </si>
  <si>
    <t>Subawards</t>
  </si>
  <si>
    <t>Subaward 1(NAME)</t>
  </si>
  <si>
    <t>Subaward 2(NAME)</t>
  </si>
  <si>
    <t>Subaward 3(NAME)</t>
  </si>
  <si>
    <t>Subaward 4(NAME)</t>
  </si>
  <si>
    <t>Subaward 5(NAME)</t>
  </si>
  <si>
    <t>TOTAL, Subawards (First 25k of each in MTDC)</t>
  </si>
  <si>
    <t>Modified Total Direct Cost Basis (MTDC)*</t>
  </si>
  <si>
    <t>Total Direct Costs</t>
  </si>
  <si>
    <t xml:space="preserve">Indirect Costs  </t>
  </si>
  <si>
    <t>Percent:</t>
  </si>
  <si>
    <t>MTDC</t>
  </si>
  <si>
    <t>Other F&amp;A Rate (SELECT OTHER IN DROPDOWN):</t>
  </si>
  <si>
    <t>TOTAL PROJECT COSTS</t>
  </si>
  <si>
    <t>*Modified Total Direct Costs are direct costs minus such items as tuition, permanent equipment costing over $5000, participant support costs, subawards in excess of $25,000</t>
  </si>
  <si>
    <t>WILL BE HIDDEN ONCE LIVE</t>
  </si>
  <si>
    <t>UW Sponsored Project Budget Categories</t>
  </si>
  <si>
    <t>Project Period</t>
  </si>
  <si>
    <t>Indirect Cost Rate</t>
  </si>
  <si>
    <t>IDC Basis</t>
  </si>
  <si>
    <t>Category (alphabetical)</t>
  </si>
  <si>
    <t>Amount</t>
  </si>
  <si>
    <t>Consortiums/Subawards</t>
  </si>
  <si>
    <t>Domestic Travel</t>
  </si>
  <si>
    <t>Foreign Travel</t>
  </si>
  <si>
    <t>Equipment and Rental Fees</t>
  </si>
  <si>
    <t>Participant Costs</t>
  </si>
  <si>
    <t>Professional and Consulting Services</t>
  </si>
  <si>
    <t>Publication Costs</t>
  </si>
  <si>
    <t>Salaries, Wages, and Fringe Benefits</t>
  </si>
  <si>
    <t>Tuition</t>
  </si>
  <si>
    <t>F&amp;A</t>
  </si>
  <si>
    <t>Employment Type</t>
  </si>
  <si>
    <t>Appointment Type</t>
  </si>
  <si>
    <t>Base Type</t>
  </si>
  <si>
    <t>Percentages</t>
  </si>
  <si>
    <t>Periods</t>
  </si>
  <si>
    <t>F&amp;A Rates</t>
  </si>
  <si>
    <t>Mileage rate</t>
  </si>
  <si>
    <t>Appointment Type GA</t>
  </si>
  <si>
    <t>1 Period</t>
  </si>
  <si>
    <t>Academic Year</t>
  </si>
  <si>
    <t>TDC</t>
  </si>
  <si>
    <t>2 Periods</t>
  </si>
  <si>
    <t>International</t>
  </si>
  <si>
    <t>Semester</t>
  </si>
  <si>
    <t>Master's Student</t>
  </si>
  <si>
    <t>Co-PI</t>
  </si>
  <si>
    <t>Calendar Year</t>
  </si>
  <si>
    <t>3 Periods</t>
  </si>
  <si>
    <t>PhD Student</t>
  </si>
  <si>
    <t>Student/Non-Benefitted</t>
  </si>
  <si>
    <t>4 Periods</t>
  </si>
  <si>
    <t>Grad Student (Phd)</t>
  </si>
  <si>
    <t>Grad Student (Master's)</t>
  </si>
  <si>
    <t>Post-Doc</t>
  </si>
  <si>
    <t>Other Faculty</t>
  </si>
  <si>
    <t>THIS TAB WILL BE HIDDEN ONCE 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</si>
</sst>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%"/>
    <numFmt numFmtId="167" formatCode="0.0%"/>
  </numFmts>
  <fonts count="17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6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rgb="FFFFFF00"/>
      <name val="Arial"/>
      <family val="2"/>
    </font>
    <font>
      <i/>
      <sz val="10"/>
      <color theme="5" tint="-0.499984740745262"/>
      <name val="Arial"/>
      <family val="2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44" fontId="0" fillId="4" borderId="2" xfId="1" applyFont="1" applyFill="1" applyBorder="1"/>
    <xf numFmtId="9" fontId="0" fillId="0" borderId="0" xfId="0" applyNumberFormat="1"/>
    <xf numFmtId="0" fontId="1" fillId="9" borderId="0" xfId="0" applyFont="1" applyFill="1"/>
    <xf numFmtId="0" fontId="0" fillId="9" borderId="0" xfId="0" applyFill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164" fontId="5" fillId="0" borderId="0" xfId="0" applyNumberFormat="1" applyFont="1"/>
    <xf numFmtId="165" fontId="5" fillId="0" borderId="0" xfId="0" applyNumberFormat="1" applyFont="1"/>
    <xf numFmtId="44" fontId="5" fillId="0" borderId="0" xfId="1" applyFont="1"/>
    <xf numFmtId="9" fontId="5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0" applyNumberFormat="1" applyFont="1"/>
    <xf numFmtId="0" fontId="6" fillId="2" borderId="0" xfId="0" applyFont="1" applyFill="1"/>
    <xf numFmtId="165" fontId="6" fillId="2" borderId="0" xfId="0" applyNumberFormat="1" applyFont="1" applyFill="1"/>
    <xf numFmtId="0" fontId="5" fillId="0" borderId="0" xfId="0" applyFont="1" applyAlignment="1">
      <alignment wrapText="1"/>
    </xf>
    <xf numFmtId="165" fontId="6" fillId="0" borderId="0" xfId="0" applyNumberFormat="1" applyFont="1"/>
    <xf numFmtId="0" fontId="4" fillId="8" borderId="0" xfId="0" applyFont="1" applyFill="1"/>
    <xf numFmtId="165" fontId="4" fillId="8" borderId="0" xfId="0" applyNumberFormat="1" applyFont="1" applyFill="1"/>
    <xf numFmtId="0" fontId="4" fillId="3" borderId="0" xfId="0" applyFont="1" applyFill="1"/>
    <xf numFmtId="165" fontId="4" fillId="3" borderId="0" xfId="0" applyNumberFormat="1" applyFont="1" applyFill="1"/>
    <xf numFmtId="0" fontId="4" fillId="5" borderId="0" xfId="0" applyFont="1" applyFill="1"/>
    <xf numFmtId="10" fontId="4" fillId="5" borderId="0" xfId="0" applyNumberFormat="1" applyFont="1" applyFill="1"/>
    <xf numFmtId="165" fontId="4" fillId="5" borderId="0" xfId="0" applyNumberFormat="1" applyFont="1" applyFill="1"/>
    <xf numFmtId="6" fontId="5" fillId="0" borderId="0" xfId="0" applyNumberFormat="1" applyFont="1"/>
    <xf numFmtId="0" fontId="5" fillId="9" borderId="0" xfId="0" applyFont="1" applyFill="1"/>
    <xf numFmtId="0" fontId="5" fillId="0" borderId="5" xfId="0" applyFont="1" applyBorder="1"/>
    <xf numFmtId="165" fontId="5" fillId="0" borderId="5" xfId="0" applyNumberFormat="1" applyFont="1" applyBorder="1"/>
    <xf numFmtId="44" fontId="5" fillId="0" borderId="5" xfId="1" applyFont="1" applyFill="1" applyBorder="1"/>
    <xf numFmtId="0" fontId="7" fillId="0" borderId="5" xfId="0" applyFont="1" applyBorder="1"/>
    <xf numFmtId="165" fontId="7" fillId="0" borderId="5" xfId="0" applyNumberFormat="1" applyFont="1" applyBorder="1"/>
    <xf numFmtId="166" fontId="5" fillId="0" borderId="5" xfId="0" applyNumberFormat="1" applyFont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6" xfId="0" applyFont="1" applyFill="1" applyBorder="1"/>
    <xf numFmtId="0" fontId="0" fillId="0" borderId="0" xfId="0" applyAlignment="1">
      <alignment wrapText="1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44" fontId="0" fillId="0" borderId="13" xfId="1" applyFont="1" applyBorder="1"/>
    <xf numFmtId="44" fontId="0" fillId="0" borderId="12" xfId="1" applyFont="1" applyBorder="1"/>
    <xf numFmtId="44" fontId="0" fillId="0" borderId="4" xfId="1" applyFont="1" applyBorder="1"/>
    <xf numFmtId="0" fontId="9" fillId="0" borderId="0" xfId="0" applyFont="1"/>
    <xf numFmtId="165" fontId="5" fillId="11" borderId="5" xfId="0" applyNumberFormat="1" applyFont="1" applyFill="1" applyBorder="1"/>
    <xf numFmtId="0" fontId="0" fillId="11" borderId="16" xfId="0" applyFill="1" applyBorder="1"/>
    <xf numFmtId="0" fontId="0" fillId="11" borderId="17" xfId="0" applyFill="1" applyBorder="1"/>
    <xf numFmtId="0" fontId="0" fillId="11" borderId="18" xfId="0" applyFill="1" applyBorder="1"/>
    <xf numFmtId="0" fontId="0" fillId="11" borderId="19" xfId="0" applyFill="1" applyBorder="1"/>
    <xf numFmtId="0" fontId="0" fillId="11" borderId="0" xfId="0" applyFill="1"/>
    <xf numFmtId="0" fontId="0" fillId="11" borderId="20" xfId="0" applyFill="1" applyBorder="1"/>
    <xf numFmtId="0" fontId="0" fillId="11" borderId="21" xfId="0" applyFill="1" applyBorder="1"/>
    <xf numFmtId="0" fontId="0" fillId="11" borderId="10" xfId="0" applyFill="1" applyBorder="1"/>
    <xf numFmtId="0" fontId="0" fillId="11" borderId="22" xfId="0" applyFill="1" applyBorder="1"/>
    <xf numFmtId="167" fontId="0" fillId="0" borderId="0" xfId="0" applyNumberFormat="1"/>
    <xf numFmtId="167" fontId="1" fillId="0" borderId="0" xfId="0" applyNumberFormat="1" applyFont="1"/>
    <xf numFmtId="167" fontId="0" fillId="0" borderId="0" xfId="0" applyNumberFormat="1" applyAlignment="1">
      <alignment horizontal="right"/>
    </xf>
    <xf numFmtId="0" fontId="4" fillId="0" borderId="24" xfId="0" applyFont="1" applyBorder="1"/>
    <xf numFmtId="0" fontId="4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9" fontId="5" fillId="7" borderId="5" xfId="0" applyNumberFormat="1" applyFont="1" applyFill="1" applyBorder="1" applyAlignment="1" applyProtection="1">
      <alignment horizontal="center"/>
      <protection locked="0"/>
    </xf>
    <xf numFmtId="0" fontId="1" fillId="7" borderId="3" xfId="0" applyFont="1" applyFill="1" applyBorder="1"/>
    <xf numFmtId="0" fontId="1" fillId="7" borderId="5" xfId="0" applyFont="1" applyFill="1" applyBorder="1"/>
    <xf numFmtId="0" fontId="1" fillId="7" borderId="4" xfId="0" applyFont="1" applyFill="1" applyBorder="1"/>
    <xf numFmtId="0" fontId="1" fillId="10" borderId="3" xfId="0" applyFont="1" applyFill="1" applyBorder="1"/>
    <xf numFmtId="0" fontId="1" fillId="10" borderId="5" xfId="0" applyFont="1" applyFill="1" applyBorder="1"/>
    <xf numFmtId="0" fontId="1" fillId="10" borderId="4" xfId="0" applyFont="1" applyFill="1" applyBorder="1"/>
    <xf numFmtId="0" fontId="1" fillId="4" borderId="3" xfId="0" applyFont="1" applyFill="1" applyBorder="1"/>
    <xf numFmtId="0" fontId="1" fillId="4" borderId="5" xfId="0" applyFont="1" applyFill="1" applyBorder="1"/>
    <xf numFmtId="0" fontId="1" fillId="4" borderId="4" xfId="0" applyFont="1" applyFill="1" applyBorder="1"/>
    <xf numFmtId="0" fontId="12" fillId="6" borderId="2" xfId="0" applyFont="1" applyFill="1" applyBorder="1" applyProtection="1">
      <protection locked="0"/>
    </xf>
    <xf numFmtId="0" fontId="12" fillId="7" borderId="2" xfId="0" applyFont="1" applyFill="1" applyBorder="1" applyProtection="1">
      <protection locked="0"/>
    </xf>
    <xf numFmtId="0" fontId="5" fillId="10" borderId="5" xfId="0" applyFont="1" applyFill="1" applyBorder="1" applyProtection="1">
      <protection locked="0"/>
    </xf>
    <xf numFmtId="165" fontId="13" fillId="0" borderId="5" xfId="3" applyNumberFormat="1" applyFont="1" applyBorder="1"/>
    <xf numFmtId="0" fontId="13" fillId="0" borderId="5" xfId="3" applyFont="1" applyBorder="1"/>
    <xf numFmtId="0" fontId="13" fillId="0" borderId="0" xfId="3" applyFont="1"/>
    <xf numFmtId="9" fontId="5" fillId="7" borderId="5" xfId="2" applyFont="1" applyFill="1" applyBorder="1" applyAlignment="1" applyProtection="1">
      <alignment horizontal="center"/>
      <protection locked="0"/>
    </xf>
    <xf numFmtId="165" fontId="5" fillId="0" borderId="4" xfId="0" applyNumberFormat="1" applyFont="1" applyBorder="1"/>
    <xf numFmtId="0" fontId="5" fillId="0" borderId="5" xfId="0" applyFont="1" applyBorder="1" applyAlignment="1">
      <alignment horizontal="right"/>
    </xf>
    <xf numFmtId="0" fontId="13" fillId="0" borderId="3" xfId="3" applyFont="1" applyBorder="1"/>
    <xf numFmtId="10" fontId="0" fillId="0" borderId="2" xfId="2" applyNumberFormat="1" applyFont="1" applyBorder="1"/>
    <xf numFmtId="9" fontId="11" fillId="0" borderId="2" xfId="3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6" borderId="2" xfId="0" applyFill="1" applyBorder="1" applyProtection="1">
      <protection locked="0"/>
    </xf>
    <xf numFmtId="0" fontId="0" fillId="7" borderId="2" xfId="0" applyFill="1" applyBorder="1" applyProtection="1">
      <protection locked="0"/>
    </xf>
    <xf numFmtId="44" fontId="0" fillId="6" borderId="2" xfId="1" applyFont="1" applyFill="1" applyBorder="1" applyProtection="1">
      <protection locked="0"/>
    </xf>
    <xf numFmtId="0" fontId="0" fillId="10" borderId="2" xfId="0" applyFill="1" applyBorder="1" applyProtection="1">
      <protection locked="0"/>
    </xf>
    <xf numFmtId="44" fontId="0" fillId="10" borderId="2" xfId="1" applyFont="1" applyFill="1" applyBorder="1" applyProtection="1">
      <protection locked="0"/>
    </xf>
    <xf numFmtId="0" fontId="0" fillId="0" borderId="2" xfId="0" applyBorder="1" applyAlignment="1">
      <alignment wrapText="1"/>
    </xf>
    <xf numFmtId="44" fontId="0" fillId="10" borderId="12" xfId="1" applyFont="1" applyFill="1" applyBorder="1" applyProtection="1">
      <protection locked="0"/>
    </xf>
    <xf numFmtId="44" fontId="0" fillId="10" borderId="13" xfId="1" applyFont="1" applyFill="1" applyBorder="1" applyProtection="1">
      <protection locked="0"/>
    </xf>
    <xf numFmtId="0" fontId="0" fillId="10" borderId="12" xfId="0" applyFill="1" applyBorder="1" applyProtection="1">
      <protection locked="0"/>
    </xf>
    <xf numFmtId="44" fontId="0" fillId="10" borderId="4" xfId="1" applyFont="1" applyFill="1" applyBorder="1" applyProtection="1">
      <protection locked="0"/>
    </xf>
    <xf numFmtId="0" fontId="0" fillId="10" borderId="14" xfId="0" applyFill="1" applyBorder="1" applyProtection="1">
      <protection locked="0"/>
    </xf>
    <xf numFmtId="0" fontId="0" fillId="10" borderId="5" xfId="0" applyFill="1" applyBorder="1" applyProtection="1">
      <protection locked="0"/>
    </xf>
    <xf numFmtId="0" fontId="0" fillId="10" borderId="13" xfId="0" applyFill="1" applyBorder="1" applyProtection="1">
      <protection locked="0"/>
    </xf>
    <xf numFmtId="0" fontId="1" fillId="12" borderId="13" xfId="0" applyFont="1" applyFill="1" applyBorder="1" applyProtection="1">
      <protection locked="0"/>
    </xf>
    <xf numFmtId="0" fontId="0" fillId="10" borderId="4" xfId="0" applyFill="1" applyBorder="1" applyProtection="1">
      <protection locked="0"/>
    </xf>
    <xf numFmtId="0" fontId="1" fillId="12" borderId="4" xfId="0" applyFont="1" applyFill="1" applyBorder="1" applyProtection="1">
      <protection locked="0"/>
    </xf>
    <xf numFmtId="165" fontId="5" fillId="10" borderId="5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left" indent="1"/>
    </xf>
    <xf numFmtId="9" fontId="4" fillId="7" borderId="25" xfId="2" applyFont="1" applyFill="1" applyBorder="1" applyProtection="1">
      <protection locked="0"/>
    </xf>
    <xf numFmtId="10" fontId="4" fillId="7" borderId="24" xfId="2" applyNumberFormat="1" applyFont="1" applyFill="1" applyBorder="1" applyProtection="1">
      <protection locked="0"/>
    </xf>
    <xf numFmtId="10" fontId="5" fillId="10" borderId="15" xfId="2" applyNumberFormat="1" applyFont="1" applyFill="1" applyBorder="1" applyProtection="1">
      <protection locked="0"/>
    </xf>
    <xf numFmtId="0" fontId="4" fillId="7" borderId="25" xfId="0" applyFont="1" applyFill="1" applyBorder="1" applyProtection="1">
      <protection locked="0"/>
    </xf>
    <xf numFmtId="0" fontId="12" fillId="11" borderId="5" xfId="0" applyFont="1" applyFill="1" applyBorder="1"/>
    <xf numFmtId="0" fontId="5" fillId="11" borderId="0" xfId="0" applyFont="1" applyFill="1"/>
    <xf numFmtId="0" fontId="4" fillId="11" borderId="0" xfId="0" applyFont="1" applyFill="1"/>
    <xf numFmtId="44" fontId="0" fillId="4" borderId="2" xfId="1" applyFont="1" applyFill="1" applyBorder="1" applyProtection="1"/>
    <xf numFmtId="10" fontId="0" fillId="11" borderId="29" xfId="2" applyNumberFormat="1" applyFont="1" applyFill="1" applyBorder="1" applyAlignment="1" applyProtection="1">
      <alignment horizontal="center"/>
      <protection locked="0"/>
    </xf>
    <xf numFmtId="0" fontId="0" fillId="11" borderId="28" xfId="0" applyFill="1" applyBorder="1" applyAlignment="1" applyProtection="1">
      <alignment horizontal="center"/>
      <protection locked="0"/>
    </xf>
    <xf numFmtId="0" fontId="9" fillId="11" borderId="10" xfId="0" applyFont="1" applyFill="1" applyBorder="1" applyAlignment="1">
      <alignment horizontal="center"/>
    </xf>
    <xf numFmtId="0" fontId="0" fillId="11" borderId="30" xfId="0" applyFill="1" applyBorder="1"/>
    <xf numFmtId="0" fontId="0" fillId="11" borderId="23" xfId="0" applyFill="1" applyBorder="1"/>
    <xf numFmtId="0" fontId="0" fillId="11" borderId="31" xfId="0" applyFill="1" applyBorder="1"/>
    <xf numFmtId="0" fontId="0" fillId="11" borderId="32" xfId="0" applyFill="1" applyBorder="1"/>
    <xf numFmtId="0" fontId="0" fillId="11" borderId="33" xfId="0" applyFill="1" applyBorder="1"/>
    <xf numFmtId="0" fontId="15" fillId="11" borderId="0" xfId="0" applyFont="1" applyFill="1" applyAlignment="1">
      <alignment horizontal="center"/>
    </xf>
    <xf numFmtId="0" fontId="1" fillId="11" borderId="0" xfId="0" applyFont="1" applyFill="1" applyAlignment="1">
      <alignment horizontal="right"/>
    </xf>
    <xf numFmtId="44" fontId="0" fillId="11" borderId="0" xfId="1" applyFont="1" applyFill="1" applyBorder="1"/>
    <xf numFmtId="0" fontId="0" fillId="11" borderId="34" xfId="0" applyFill="1" applyBorder="1"/>
    <xf numFmtId="0" fontId="0" fillId="11" borderId="35" xfId="0" applyFill="1" applyBorder="1"/>
    <xf numFmtId="0" fontId="0" fillId="11" borderId="36" xfId="0" applyFill="1" applyBorder="1"/>
    <xf numFmtId="0" fontId="0" fillId="11" borderId="37" xfId="0" applyFill="1" applyBorder="1"/>
    <xf numFmtId="44" fontId="0" fillId="11" borderId="37" xfId="1" applyFont="1" applyFill="1" applyBorder="1"/>
    <xf numFmtId="0" fontId="0" fillId="11" borderId="38" xfId="0" applyFill="1" applyBorder="1"/>
    <xf numFmtId="44" fontId="0" fillId="11" borderId="38" xfId="1" applyFont="1" applyFill="1" applyBorder="1"/>
    <xf numFmtId="0" fontId="1" fillId="11" borderId="38" xfId="0" applyFont="1" applyFill="1" applyBorder="1"/>
    <xf numFmtId="0" fontId="9" fillId="11" borderId="24" xfId="0" applyFont="1" applyFill="1" applyBorder="1"/>
    <xf numFmtId="44" fontId="9" fillId="11" borderId="25" xfId="1" applyFont="1" applyFill="1" applyBorder="1"/>
    <xf numFmtId="0" fontId="0" fillId="11" borderId="26" xfId="0" applyFill="1" applyBorder="1"/>
    <xf numFmtId="0" fontId="12" fillId="0" borderId="1" xfId="0" applyFont="1" applyBorder="1"/>
    <xf numFmtId="165" fontId="12" fillId="0" borderId="1" xfId="0" applyNumberFormat="1" applyFont="1" applyBorder="1"/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11" borderId="26" xfId="0" applyFont="1" applyFill="1" applyBorder="1"/>
    <xf numFmtId="0" fontId="5" fillId="8" borderId="39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1" fillId="11" borderId="0" xfId="0" applyFont="1" applyFill="1"/>
    <xf numFmtId="44" fontId="1" fillId="6" borderId="2" xfId="1" applyFont="1" applyFill="1" applyBorder="1" applyProtection="1">
      <protection locked="0"/>
    </xf>
    <xf numFmtId="0" fontId="16" fillId="11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11" borderId="0" xfId="3" applyFill="1" applyBorder="1" applyAlignment="1">
      <alignment horizontal="center"/>
    </xf>
    <xf numFmtId="0" fontId="0" fillId="0" borderId="0" xfId="0" applyAlignment="1">
      <alignment horizontal="center"/>
    </xf>
    <xf numFmtId="0" fontId="10" fillId="11" borderId="0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7" borderId="3" xfId="0" applyFill="1" applyBorder="1" applyAlignment="1" applyProtection="1">
      <alignment horizontal="left"/>
      <protection locked="0"/>
    </xf>
    <xf numFmtId="0" fontId="0" fillId="7" borderId="4" xfId="0" applyFill="1" applyBorder="1" applyAlignment="1" applyProtection="1">
      <alignment horizontal="left"/>
      <protection locked="0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14" fillId="13" borderId="27" xfId="0" applyFont="1" applyFill="1" applyBorder="1" applyAlignment="1">
      <alignment horizontal="center" vertical="center" wrapText="1"/>
    </xf>
    <xf numFmtId="0" fontId="1" fillId="11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11" borderId="0" xfId="0" applyFont="1" applyFill="1" applyAlignment="1" applyProtection="1">
      <alignment horizontal="center" vertical="center" wrapText="1"/>
      <protection locked="0"/>
    </xf>
    <xf numFmtId="0" fontId="0" fillId="11" borderId="0" xfId="0" applyFill="1" applyAlignment="1" applyProtection="1">
      <alignment vertical="center" wrapText="1"/>
      <protection locked="0"/>
    </xf>
    <xf numFmtId="0" fontId="15" fillId="11" borderId="0" xfId="0" applyFont="1" applyFill="1" applyAlignment="1" applyProtection="1">
      <alignment horizontal="center" wrapText="1"/>
      <protection locked="0"/>
    </xf>
    <xf numFmtId="0" fontId="0" fillId="11" borderId="0" xfId="0" applyFill="1" applyAlignment="1" applyProtection="1">
      <alignment wrapText="1"/>
      <protection locked="0"/>
    </xf>
    <xf numFmtId="0" fontId="5" fillId="10" borderId="5" xfId="0" applyFont="1" applyFill="1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11" borderId="5" xfId="0" applyFont="1" applyFill="1" applyBorder="1" applyAlignment="1" applyProtection="1">
      <protection locked="0"/>
    </xf>
    <xf numFmtId="0" fontId="0" fillId="11" borderId="5" xfId="0" applyFill="1" applyBorder="1" applyAlignment="1" applyProtection="1"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">
    <dxf>
      <numFmt numFmtId="167" formatCode="0.0%"/>
    </dxf>
  </dxfs>
  <tableStyles count="0" defaultTableStyle="TableStyleMedium9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uwyo.edu/research/support-and-resources/proposal-development/" TargetMode="External"/><Relationship Id="rId1" Type="http://schemas.openxmlformats.org/officeDocument/2006/relationships/hyperlink" Target="https://www.uwyo.edu/research/support-and-resources/proposal-development/proposal-tool-kit/index.html" TargetMode="External"/><Relationship Id="rId6" Type="http://schemas.openxmlformats.org/officeDocument/2006/relationships/hyperlink" Target="https://fdpclearinghouse.org/organizations/341" TargetMode="External"/><Relationship Id="rId5" Type="http://schemas.openxmlformats.org/officeDocument/2006/relationships/hyperlink" Target="https://www.uwyo.edu/research/_files/support_and_resources/proposal_development/proposal_tool_kit/fringe_benefits/_docs/fy25-fringe-rate-agreement.pdf" TargetMode="External"/><Relationship Id="rId4" Type="http://schemas.openxmlformats.org/officeDocument/2006/relationships/hyperlink" Target="https://www.uwyo.edu/research/_files/support_and_resources/proposal_development/proposal_tool_kit/graduate_assistantships/_docs/ga-stipend-tuition-fees-updated-fy25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wyo.edu/research/_files/support_and_resources/proposal_development/proposal_tool_kit/graduate_assistantships/_docs/ga-stipend-tuition-fees-updated-fy25.pdf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new.nsf.gov/funding/proposal-budget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9</xdr:row>
      <xdr:rowOff>95250</xdr:rowOff>
    </xdr:from>
    <xdr:ext cx="8976432" cy="14701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6EAA9A-A0AA-4D57-B481-3C7950400A03}"/>
            </a:ext>
          </a:extLst>
        </xdr:cNvPr>
        <xdr:cNvSpPr txBox="1"/>
      </xdr:nvSpPr>
      <xdr:spPr>
        <a:xfrm>
          <a:off x="390525" y="1724025"/>
          <a:ext cx="8976432" cy="147014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INSTRUCTIONS</a:t>
          </a:r>
        </a:p>
        <a:p>
          <a:endParaRPr lang="en-US" sz="1100"/>
        </a:p>
        <a:p>
          <a:r>
            <a:rPr lang="en-US" sz="1100"/>
            <a:t>-Enter Salary</a:t>
          </a:r>
          <a:r>
            <a:rPr lang="en-US" sz="1100" baseline="0"/>
            <a:t> and Wages info into the "Payroll Info" tab</a:t>
          </a:r>
        </a:p>
        <a:p>
          <a:r>
            <a:rPr lang="en-US" sz="1100" baseline="0"/>
            <a:t>-Calculate travel expenses in the "Travel Info" tab</a:t>
          </a:r>
        </a:p>
        <a:p>
          <a:r>
            <a:rPr lang="en-US" sz="1100" baseline="0"/>
            <a:t>-If Amounts are going to vary year to year, amounts will need to be calcualted manually and entered in the salary and wage cells"Main Budget Sheet" Tab</a:t>
          </a:r>
        </a:p>
        <a:p>
          <a:r>
            <a:rPr lang="en-US" sz="1100" baseline="0"/>
            <a:t>-To modify how many periods the "Payroll Info" tab covers, use the dropdown at the top of the "Main Budget Sheet" Tab</a:t>
          </a:r>
        </a:p>
        <a:p>
          <a:r>
            <a:rPr lang="en-US" sz="1100"/>
            <a:t>-Non-Personnel</a:t>
          </a:r>
          <a:r>
            <a:rPr lang="en-US" sz="1100" baseline="0"/>
            <a:t> expenses must be entered manually in the "Main Budget Sheet" Tab</a:t>
          </a:r>
        </a:p>
        <a:p>
          <a:r>
            <a:rPr lang="en-US" sz="1100" baseline="0"/>
            <a:t>-There is a drop-down on the indirect cost's line that swtiches between MTDC and TDC calcualtion</a:t>
          </a:r>
        </a:p>
      </xdr:txBody>
    </xdr:sp>
    <xdr:clientData/>
  </xdr:oneCellAnchor>
  <xdr:twoCellAnchor>
    <xdr:from>
      <xdr:col>1</xdr:col>
      <xdr:colOff>28575</xdr:colOff>
      <xdr:row>24</xdr:row>
      <xdr:rowOff>28575</xdr:rowOff>
    </xdr:from>
    <xdr:to>
      <xdr:col>3</xdr:col>
      <xdr:colOff>104775</xdr:colOff>
      <xdr:row>26</xdr:row>
      <xdr:rowOff>142875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063F72-C51D-4A77-A32C-A2B53010EE48}"/>
            </a:ext>
          </a:extLst>
        </xdr:cNvPr>
        <xdr:cNvSpPr txBox="1"/>
      </xdr:nvSpPr>
      <xdr:spPr>
        <a:xfrm>
          <a:off x="4962525" y="2133600"/>
          <a:ext cx="1295400" cy="4381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ORED</a:t>
          </a:r>
          <a:r>
            <a:rPr lang="en-US" sz="1100" baseline="0"/>
            <a:t> Proposal Toolkit</a:t>
          </a:r>
          <a:endParaRPr lang="en-US" sz="1100"/>
        </a:p>
      </xdr:txBody>
    </xdr:sp>
    <xdr:clientData/>
  </xdr:twoCellAnchor>
  <xdr:twoCellAnchor>
    <xdr:from>
      <xdr:col>3</xdr:col>
      <xdr:colOff>171450</xdr:colOff>
      <xdr:row>24</xdr:row>
      <xdr:rowOff>28575</xdr:rowOff>
    </xdr:from>
    <xdr:to>
      <xdr:col>5</xdr:col>
      <xdr:colOff>247650</xdr:colOff>
      <xdr:row>26</xdr:row>
      <xdr:rowOff>142875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67B233-FD5E-4121-96D5-1FA85E7CAD23}"/>
            </a:ext>
          </a:extLst>
        </xdr:cNvPr>
        <xdr:cNvSpPr txBox="1"/>
      </xdr:nvSpPr>
      <xdr:spPr>
        <a:xfrm>
          <a:off x="6324600" y="2133600"/>
          <a:ext cx="1295400" cy="4381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ORED</a:t>
          </a:r>
          <a:r>
            <a:rPr lang="en-US" sz="1100" baseline="0"/>
            <a:t> Proposal Guidelines</a:t>
          </a:r>
          <a:endParaRPr lang="en-US" sz="1100"/>
        </a:p>
      </xdr:txBody>
    </xdr:sp>
    <xdr:clientData/>
  </xdr:twoCellAnchor>
  <xdr:oneCellAnchor>
    <xdr:from>
      <xdr:col>1</xdr:col>
      <xdr:colOff>64770</xdr:colOff>
      <xdr:row>32</xdr:row>
      <xdr:rowOff>0</xdr:rowOff>
    </xdr:from>
    <xdr:ext cx="7971734" cy="95346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EF5E8F8-3538-4EB6-909B-63307CEA4603}"/>
            </a:ext>
          </a:extLst>
        </xdr:cNvPr>
        <xdr:cNvSpPr txBox="1"/>
      </xdr:nvSpPr>
      <xdr:spPr>
        <a:xfrm>
          <a:off x="476250" y="5219700"/>
          <a:ext cx="7971734" cy="95346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RELEASE NOTES:</a:t>
          </a:r>
        </a:p>
        <a:p>
          <a:r>
            <a:rPr lang="en-US" sz="1100"/>
            <a:t>Pre-award services budget template developed</a:t>
          </a:r>
          <a:r>
            <a:rPr lang="en-US" sz="1100" baseline="0"/>
            <a:t> by Charli Ruess, Research Coordiator.  Release date 09/10/2024.  Template ver 2.0. </a:t>
          </a:r>
        </a:p>
        <a:p>
          <a:r>
            <a:rPr lang="en-US" sz="1100" baseline="0"/>
            <a:t>Formulas and cells are locked to prevent errors.  To unlock for editing choose Review-&gt;Unprotect Sheet</a:t>
          </a:r>
        </a:p>
        <a:p>
          <a:r>
            <a:rPr lang="en-US" sz="1100" baseline="0"/>
            <a:t>Fringe rates, Indirect cost rates, GA stipend are all FY2025 values effective 07/01/2024.</a:t>
          </a:r>
        </a:p>
        <a:p>
          <a:r>
            <a:rPr lang="en-US" sz="1100" baseline="0"/>
            <a:t>Please contact Charli Ruess with any suggestions, errors or ideas for improvements to this budget spreadsheet (charli.ruess@uwyo.edu)</a:t>
          </a:r>
          <a:endParaRPr lang="en-US" sz="1100"/>
        </a:p>
      </xdr:txBody>
    </xdr:sp>
    <xdr:clientData/>
  </xdr:oneCellAnchor>
  <xdr:twoCellAnchor editAs="oneCell">
    <xdr:from>
      <xdr:col>1</xdr:col>
      <xdr:colOff>1</xdr:colOff>
      <xdr:row>1</xdr:row>
      <xdr:rowOff>0</xdr:rowOff>
    </xdr:from>
    <xdr:to>
      <xdr:col>4</xdr:col>
      <xdr:colOff>320041</xdr:colOff>
      <xdr:row>9</xdr:row>
      <xdr:rowOff>132398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A556C19-16B5-2DD9-2815-C02324703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171450"/>
          <a:ext cx="2152650" cy="1614488"/>
        </a:xfrm>
        <a:prstGeom prst="rect">
          <a:avLst/>
        </a:prstGeom>
      </xdr:spPr>
    </xdr:pic>
    <xdr:clientData/>
  </xdr:twoCellAnchor>
  <xdr:twoCellAnchor>
    <xdr:from>
      <xdr:col>5</xdr:col>
      <xdr:colOff>331469</xdr:colOff>
      <xdr:row>24</xdr:row>
      <xdr:rowOff>26671</xdr:rowOff>
    </xdr:from>
    <xdr:to>
      <xdr:col>5</xdr:col>
      <xdr:colOff>2352674</xdr:colOff>
      <xdr:row>26</xdr:row>
      <xdr:rowOff>133351</xdr:rowOff>
    </xdr:to>
    <xdr:sp macro="" textlink="">
      <xdr:nvSpPr>
        <xdr:cNvPr id="8" name="TextBox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472FF9-3D0A-43DA-8170-9FFAB20297E6}"/>
            </a:ext>
          </a:extLst>
        </xdr:cNvPr>
        <xdr:cNvSpPr txBox="1"/>
      </xdr:nvSpPr>
      <xdr:spPr>
        <a:xfrm>
          <a:off x="3188969" y="4141471"/>
          <a:ext cx="2021205" cy="44958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Research</a:t>
          </a:r>
          <a:r>
            <a:rPr lang="en-US" sz="1100" baseline="0"/>
            <a:t> Assistantship Stipend, Tuition and Fee information</a:t>
          </a:r>
          <a:endParaRPr lang="en-US" sz="1100"/>
        </a:p>
      </xdr:txBody>
    </xdr:sp>
    <xdr:clientData/>
  </xdr:twoCellAnchor>
  <xdr:twoCellAnchor>
    <xdr:from>
      <xdr:col>5</xdr:col>
      <xdr:colOff>2415540</xdr:colOff>
      <xdr:row>24</xdr:row>
      <xdr:rowOff>26670</xdr:rowOff>
    </xdr:from>
    <xdr:to>
      <xdr:col>7</xdr:col>
      <xdr:colOff>523875</xdr:colOff>
      <xdr:row>26</xdr:row>
      <xdr:rowOff>142875</xdr:rowOff>
    </xdr:to>
    <xdr:sp macro="" textlink="">
      <xdr:nvSpPr>
        <xdr:cNvPr id="9" name="TextBox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148812A-3A89-476D-8F82-514EDCDBCF0B}"/>
            </a:ext>
          </a:extLst>
        </xdr:cNvPr>
        <xdr:cNvSpPr txBox="1"/>
      </xdr:nvSpPr>
      <xdr:spPr>
        <a:xfrm>
          <a:off x="5273040" y="4141470"/>
          <a:ext cx="1327785" cy="45910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Indirect Cost and Fringe Rates</a:t>
          </a:r>
        </a:p>
      </xdr:txBody>
    </xdr:sp>
    <xdr:clientData/>
  </xdr:twoCellAnchor>
  <xdr:twoCellAnchor>
    <xdr:from>
      <xdr:col>5</xdr:col>
      <xdr:colOff>2415540</xdr:colOff>
      <xdr:row>24</xdr:row>
      <xdr:rowOff>26670</xdr:rowOff>
    </xdr:from>
    <xdr:to>
      <xdr:col>7</xdr:col>
      <xdr:colOff>518160</xdr:colOff>
      <xdr:row>26</xdr:row>
      <xdr:rowOff>142875</xdr:rowOff>
    </xdr:to>
    <xdr:sp macro="" textlink="">
      <xdr:nvSpPr>
        <xdr:cNvPr id="10" name="TextBox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745146-106D-4CFC-B4D1-7D100EC52789}"/>
            </a:ext>
          </a:extLst>
        </xdr:cNvPr>
        <xdr:cNvSpPr txBox="1"/>
      </xdr:nvSpPr>
      <xdr:spPr>
        <a:xfrm>
          <a:off x="5273040" y="4141470"/>
          <a:ext cx="1322070" cy="45910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Indirect Cost and Fringe Rates</a:t>
          </a:r>
        </a:p>
      </xdr:txBody>
    </xdr:sp>
    <xdr:clientData/>
  </xdr:twoCellAnchor>
  <xdr:twoCellAnchor>
    <xdr:from>
      <xdr:col>7</xdr:col>
      <xdr:colOff>582930</xdr:colOff>
      <xdr:row>24</xdr:row>
      <xdr:rowOff>28575</xdr:rowOff>
    </xdr:from>
    <xdr:to>
      <xdr:col>10</xdr:col>
      <xdr:colOff>209550</xdr:colOff>
      <xdr:row>26</xdr:row>
      <xdr:rowOff>148590</xdr:rowOff>
    </xdr:to>
    <xdr:sp macro="" textlink="">
      <xdr:nvSpPr>
        <xdr:cNvPr id="11" name="TextBox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1BAC86E-3663-482D-95E7-B83DFD2A08B0}"/>
            </a:ext>
          </a:extLst>
        </xdr:cNvPr>
        <xdr:cNvSpPr txBox="1"/>
      </xdr:nvSpPr>
      <xdr:spPr>
        <a:xfrm>
          <a:off x="6659880" y="4143375"/>
          <a:ext cx="1455420" cy="46291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/>
            <a:t>FDP entry - Audits and other useful info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12</xdr:row>
      <xdr:rowOff>127634</xdr:rowOff>
    </xdr:from>
    <xdr:to>
      <xdr:col>6</xdr:col>
      <xdr:colOff>95250</xdr:colOff>
      <xdr:row>16</xdr:row>
      <xdr:rowOff>125729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7FE4C2-215E-4604-B1FF-995376F9E385}"/>
            </a:ext>
          </a:extLst>
        </xdr:cNvPr>
        <xdr:cNvSpPr txBox="1"/>
      </xdr:nvSpPr>
      <xdr:spPr>
        <a:xfrm>
          <a:off x="10915650" y="2185034"/>
          <a:ext cx="1524000" cy="68389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Research</a:t>
          </a:r>
          <a:r>
            <a:rPr lang="en-US" sz="1100" baseline="0"/>
            <a:t> Assistantship Stipend, Tuition and Fee information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358140</xdr:colOff>
      <xdr:row>7</xdr:row>
      <xdr:rowOff>140971</xdr:rowOff>
    </xdr:from>
    <xdr:to>
      <xdr:col>5</xdr:col>
      <xdr:colOff>333375</xdr:colOff>
      <xdr:row>11</xdr:row>
      <xdr:rowOff>1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CE6A14-7569-42B9-87EC-4625DDE55558}"/>
            </a:ext>
          </a:extLst>
        </xdr:cNvPr>
        <xdr:cNvSpPr txBox="1"/>
      </xdr:nvSpPr>
      <xdr:spPr>
        <a:xfrm>
          <a:off x="3377565" y="1474471"/>
          <a:ext cx="1061085" cy="54483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Domestic Travel Rates</a:t>
          </a:r>
        </a:p>
      </xdr:txBody>
    </xdr:sp>
    <xdr:clientData/>
  </xdr:twoCellAnchor>
  <xdr:twoCellAnchor>
    <xdr:from>
      <xdr:col>5</xdr:col>
      <xdr:colOff>419100</xdr:colOff>
      <xdr:row>7</xdr:row>
      <xdr:rowOff>142875</xdr:rowOff>
    </xdr:from>
    <xdr:to>
      <xdr:col>6</xdr:col>
      <xdr:colOff>723900</xdr:colOff>
      <xdr:row>11</xdr:row>
      <xdr:rowOff>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F9C9F3-3008-49FE-B462-2F1408019E6D}"/>
            </a:ext>
          </a:extLst>
        </xdr:cNvPr>
        <xdr:cNvSpPr txBox="1"/>
      </xdr:nvSpPr>
      <xdr:spPr>
        <a:xfrm>
          <a:off x="4524375" y="1476375"/>
          <a:ext cx="1066800" cy="542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Foreign Travel Rates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419915</xdr:colOff>
      <xdr:row>0</xdr:row>
      <xdr:rowOff>102871</xdr:rowOff>
    </xdr:from>
    <xdr:to>
      <xdr:col>4</xdr:col>
      <xdr:colOff>1049109</xdr:colOff>
      <xdr:row>4</xdr:row>
      <xdr:rowOff>112190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96FDDF-C449-224B-033D-85482435A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3879" y="102871"/>
          <a:ext cx="3920490" cy="1097890"/>
        </a:xfrm>
        <a:prstGeom prst="rect">
          <a:avLst/>
        </a:prstGeom>
      </xdr:spPr>
    </xdr:pic>
    <xdr:clientData/>
  </xdr:twoCellAnchor>
  <xdr:twoCellAnchor>
    <xdr:from>
      <xdr:col>6</xdr:col>
      <xdr:colOff>789215</xdr:colOff>
      <xdr:row>1</xdr:row>
      <xdr:rowOff>101236</xdr:rowOff>
    </xdr:from>
    <xdr:to>
      <xdr:col>8</xdr:col>
      <xdr:colOff>178799</xdr:colOff>
      <xdr:row>3</xdr:row>
      <xdr:rowOff>134166</xdr:rowOff>
    </xdr:to>
    <xdr:sp macro="" textlink="">
      <xdr:nvSpPr>
        <xdr:cNvPr id="2" name="TextBox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7B259F-7656-42A1-9283-D444E340A501}"/>
            </a:ext>
          </a:extLst>
        </xdr:cNvPr>
        <xdr:cNvSpPr txBox="1"/>
      </xdr:nvSpPr>
      <xdr:spPr>
        <a:xfrm>
          <a:off x="14641286" y="373379"/>
          <a:ext cx="1539513" cy="57721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A guide to budget categories</a:t>
          </a:r>
          <a:r>
            <a:rPr lang="en-US" sz="1400" baseline="0"/>
            <a:t> (NSF)</a:t>
          </a:r>
          <a:endParaRPr lang="en-US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234316</xdr:colOff>
      <xdr:row>0</xdr:row>
      <xdr:rowOff>30481</xdr:rowOff>
    </xdr:from>
    <xdr:to>
      <xdr:col>2</xdr:col>
      <xdr:colOff>790576</xdr:colOff>
      <xdr:row>4</xdr:row>
      <xdr:rowOff>115135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4D9BF3-4744-3B2D-DC5E-E669B0857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6" y="30481"/>
          <a:ext cx="2689860" cy="7704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9" totalsRowShown="0">
  <autoFilter ref="A1:A9" xr:uid="{00000000-0009-0000-0100-000001000000}"/>
  <tableColumns count="1">
    <tableColumn id="1" xr3:uid="{00000000-0010-0000-0000-000001000000}" name="Rol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B1:K9" totalsRowShown="0">
  <autoFilter ref="B1:K9" xr:uid="{00000000-0009-0000-0100-000002000000}"/>
  <tableColumns count="10">
    <tableColumn id="1" xr3:uid="{00000000-0010-0000-0100-000001000000}" name="Employment Type"/>
    <tableColumn id="2" xr3:uid="{00000000-0010-0000-0100-000002000000}" name="Appointment Type"/>
    <tableColumn id="3" xr3:uid="{622CD671-2884-46A2-AE6A-B396C7BB7484}" name="Base Type"/>
    <tableColumn id="4" xr3:uid="{52ED5F64-00F2-41B2-8F68-16BB2966B382}" name="Percentages"/>
    <tableColumn id="5" xr3:uid="{624A42FE-3888-4C4D-8367-FCEBB361FC0A}" name="Periods"/>
    <tableColumn id="6" xr3:uid="{8999EC00-84A0-496D-91A3-3E0640387D7B}" name="F&amp;A Rates" dataDxfId="0"/>
    <tableColumn id="7" xr3:uid="{AB60409B-301F-4CB3-8EF0-D85F8ECD3141}" name="Travel Type"/>
    <tableColumn id="8" xr3:uid="{1E11F033-5261-4048-8945-F1A5656A3A71}" name="Mileage rate"/>
    <tableColumn id="9" xr3:uid="{3D2098DD-CCF0-4933-828F-88B786CB747F}" name="Appointment Type GA"/>
    <tableColumn id="10" xr3:uid="{4400FE93-A8BD-4C42-BE85-C01D510FB8F2}" name="GA Typ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uwyo.edu/research/" TargetMode="External"/><Relationship Id="rId1" Type="http://schemas.openxmlformats.org/officeDocument/2006/relationships/hyperlink" Target="https://www.uwyo.edu/researc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xus.od.nih.gov/all/2015/05/27/how-do-you-convert-percent-effort-into-person-month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A67B-779B-4B1E-8BAF-E8CB5FE6F3F7}">
  <dimension ref="A1:M39"/>
  <sheetViews>
    <sheetView tabSelected="1" workbookViewId="0">
      <selection activeCell="E1" sqref="E1"/>
    </sheetView>
  </sheetViews>
  <sheetFormatPr defaultRowHeight="12.75"/>
  <cols>
    <col min="1" max="1" width="6.140625" customWidth="1"/>
    <col min="3" max="3" width="8.85546875" customWidth="1"/>
    <col min="6" max="6" width="38.140625" customWidth="1"/>
  </cols>
  <sheetData>
    <row r="1" spans="1:13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3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13" ht="20.25">
      <c r="A5" s="53"/>
      <c r="B5" s="54"/>
      <c r="C5" s="54"/>
      <c r="D5" s="54"/>
      <c r="E5" s="54"/>
      <c r="F5" s="149" t="s">
        <v>0</v>
      </c>
      <c r="G5" s="150"/>
      <c r="H5" s="150"/>
      <c r="I5" s="150"/>
      <c r="J5" s="150"/>
      <c r="K5" s="150"/>
      <c r="L5" s="150"/>
      <c r="M5" s="55"/>
    </row>
    <row r="6" spans="1:13">
      <c r="A6" s="53"/>
      <c r="B6" s="54"/>
      <c r="C6" s="54"/>
      <c r="D6" s="54"/>
      <c r="E6" s="54"/>
      <c r="F6" s="153" t="s">
        <v>1</v>
      </c>
      <c r="G6" s="154"/>
      <c r="H6" s="154"/>
      <c r="I6" s="154"/>
      <c r="J6" s="154"/>
      <c r="K6" s="154"/>
      <c r="L6" s="154"/>
      <c r="M6" s="55"/>
    </row>
    <row r="7" spans="1:13">
      <c r="A7" s="53"/>
      <c r="B7" s="54"/>
      <c r="C7" s="54"/>
      <c r="D7" s="54"/>
      <c r="E7" s="54"/>
      <c r="F7" s="151" t="s">
        <v>2</v>
      </c>
      <c r="G7" s="152"/>
      <c r="H7" s="152"/>
      <c r="I7" s="152"/>
      <c r="J7" s="152"/>
      <c r="K7" s="152"/>
      <c r="L7" s="152"/>
      <c r="M7" s="55"/>
    </row>
    <row r="8" spans="1:13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5"/>
    </row>
    <row r="9" spans="1:13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1:13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</row>
    <row r="11" spans="1:13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</row>
    <row r="12" spans="1:13">
      <c r="A12" s="53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3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</row>
    <row r="14" spans="1:13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5"/>
    </row>
    <row r="15" spans="1:13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1:13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/>
    </row>
    <row r="17" spans="1:13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5"/>
    </row>
    <row r="18" spans="1:13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5"/>
    </row>
    <row r="19" spans="1:13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5"/>
    </row>
    <row r="20" spans="1:13">
      <c r="A20" s="53"/>
      <c r="B20" s="66" t="s">
        <v>3</v>
      </c>
      <c r="C20" s="67"/>
      <c r="D20" s="67"/>
      <c r="E20" s="67"/>
      <c r="F20" s="68"/>
      <c r="G20" s="54"/>
      <c r="H20" s="54"/>
      <c r="I20" s="54"/>
      <c r="J20" s="54"/>
      <c r="K20" s="54"/>
      <c r="L20" s="54"/>
      <c r="M20" s="55"/>
    </row>
    <row r="21" spans="1:13">
      <c r="A21" s="53"/>
      <c r="B21" s="69" t="s">
        <v>4</v>
      </c>
      <c r="C21" s="70"/>
      <c r="D21" s="70"/>
      <c r="E21" s="70"/>
      <c r="F21" s="71"/>
      <c r="G21" s="54"/>
      <c r="H21" s="54"/>
      <c r="I21" s="54"/>
      <c r="J21" s="54"/>
      <c r="K21" s="54"/>
      <c r="L21" s="54"/>
      <c r="M21" s="55"/>
    </row>
    <row r="22" spans="1:13">
      <c r="A22" s="53"/>
      <c r="B22" s="72" t="s">
        <v>5</v>
      </c>
      <c r="C22" s="73"/>
      <c r="D22" s="73"/>
      <c r="E22" s="73"/>
      <c r="F22" s="74"/>
      <c r="G22" s="54"/>
      <c r="H22" s="54"/>
      <c r="I22" s="54"/>
      <c r="J22" s="54"/>
      <c r="K22" s="54"/>
      <c r="L22" s="54"/>
      <c r="M22" s="55"/>
    </row>
    <row r="23" spans="1:13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1:13">
      <c r="A24" s="53"/>
      <c r="B24" s="147" t="s"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</row>
    <row r="25" spans="1:13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</row>
    <row r="26" spans="1:13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</row>
    <row r="27" spans="1:13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/>
    </row>
    <row r="28" spans="1:13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5"/>
    </row>
    <row r="29" spans="1:13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5"/>
    </row>
    <row r="30" spans="1:13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</row>
    <row r="31" spans="1:13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/>
    </row>
    <row r="32" spans="1:13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5"/>
    </row>
    <row r="33" spans="1:13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5"/>
    </row>
    <row r="34" spans="1:13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</row>
    <row r="35" spans="1:13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5"/>
    </row>
    <row r="36" spans="1:13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/>
    </row>
    <row r="37" spans="1:13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3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5"/>
    </row>
    <row r="39" spans="1:13" ht="13.5" thickBot="1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8"/>
    </row>
  </sheetData>
  <sheetProtection sheet="1" objects="1" scenarios="1"/>
  <mergeCells count="3">
    <mergeCell ref="F5:L5"/>
    <mergeCell ref="F7:L7"/>
    <mergeCell ref="F6:L6"/>
  </mergeCells>
  <hyperlinks>
    <hyperlink ref="F7" r:id="rId1" xr:uid="{C347AD6B-CBEF-4C02-BC0E-AAFDA3254887}"/>
    <hyperlink ref="F6" r:id="rId2" display="https://www.uwyo.edu/research/" xr:uid="{72042D09-5997-45C8-B1F2-2BBF5556536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56BD-9E29-4A1E-AE8D-53F5E342EFCF}">
  <sheetPr>
    <tabColor theme="6" tint="-0.249977111117893"/>
  </sheetPr>
  <dimension ref="A1:J26"/>
  <sheetViews>
    <sheetView workbookViewId="0">
      <selection activeCell="D15" sqref="D15"/>
    </sheetView>
  </sheetViews>
  <sheetFormatPr defaultRowHeight="12.75"/>
  <cols>
    <col min="1" max="1" width="28.42578125" customWidth="1"/>
    <col min="2" max="4" width="31.85546875" customWidth="1"/>
    <col min="5" max="5" width="32.140625" bestFit="1" customWidth="1"/>
    <col min="6" max="6" width="23.5703125" bestFit="1" customWidth="1"/>
    <col min="7" max="7" width="13.5703125" bestFit="1" customWidth="1"/>
    <col min="8" max="8" width="16.28515625" bestFit="1" customWidth="1"/>
    <col min="9" max="9" width="25.140625" customWidth="1"/>
  </cols>
  <sheetData>
    <row r="1" spans="1:10" ht="25.9" customHeight="1">
      <c r="A1" s="3" t="s">
        <v>7</v>
      </c>
      <c r="B1" s="3" t="s">
        <v>8</v>
      </c>
      <c r="C1" s="3" t="s">
        <v>9</v>
      </c>
      <c r="D1" s="3"/>
      <c r="E1" s="87" t="s">
        <v>10</v>
      </c>
      <c r="F1" s="89" t="s">
        <v>11</v>
      </c>
      <c r="G1" s="89" t="s">
        <v>12</v>
      </c>
      <c r="H1" s="88" t="s">
        <v>13</v>
      </c>
      <c r="I1" s="89" t="s">
        <v>14</v>
      </c>
      <c r="J1" s="86" t="s">
        <v>15</v>
      </c>
    </row>
    <row r="2" spans="1:10">
      <c r="A2" s="90" t="s">
        <v>16</v>
      </c>
      <c r="B2" s="91" t="s">
        <v>17</v>
      </c>
      <c r="C2" s="155" t="s">
        <v>18</v>
      </c>
      <c r="D2" s="156"/>
      <c r="E2" s="148">
        <v>0</v>
      </c>
      <c r="F2" s="91" t="s">
        <v>19</v>
      </c>
      <c r="G2" s="4">
        <f>IF(F2="Academic Year",E2/9,(IF(F2="Calendar Year",E2/12,0)))</f>
        <v>0</v>
      </c>
      <c r="H2" s="93">
        <v>2</v>
      </c>
      <c r="I2" s="5">
        <f>H2*G2</f>
        <v>0</v>
      </c>
      <c r="J2" s="85">
        <f>IF(F2="Academic Year",H2/9,(IF(F2="Calendar Year",H2/12,0)))</f>
        <v>0</v>
      </c>
    </row>
    <row r="3" spans="1:10">
      <c r="A3" s="90" t="s">
        <v>20</v>
      </c>
      <c r="B3" s="91" t="s">
        <v>19</v>
      </c>
      <c r="C3" s="155" t="s">
        <v>19</v>
      </c>
      <c r="D3" s="156"/>
      <c r="E3" s="92">
        <v>0</v>
      </c>
      <c r="F3" s="91" t="s">
        <v>19</v>
      </c>
      <c r="G3" s="4">
        <f t="shared" ref="G3:G11" si="0">IF(F3="Academic Year",E3/9,(IF(F3="Calendar Year",E3/12,0)))</f>
        <v>0</v>
      </c>
      <c r="H3" s="93">
        <v>0</v>
      </c>
      <c r="I3" s="5">
        <f t="shared" ref="I3:I11" si="1">H3*G3</f>
        <v>0</v>
      </c>
      <c r="J3" s="85">
        <f t="shared" ref="J3:J11" si="2">IF(F3="Academic Year",H3/9,(IF(F3="Calendar Year",H3/12,0)))</f>
        <v>0</v>
      </c>
    </row>
    <row r="4" spans="1:10">
      <c r="A4" s="90" t="s">
        <v>21</v>
      </c>
      <c r="B4" s="91" t="s">
        <v>19</v>
      </c>
      <c r="C4" s="155" t="s">
        <v>19</v>
      </c>
      <c r="D4" s="156"/>
      <c r="E4" s="92">
        <v>0</v>
      </c>
      <c r="F4" s="91" t="s">
        <v>19</v>
      </c>
      <c r="G4" s="4">
        <f t="shared" si="0"/>
        <v>0</v>
      </c>
      <c r="H4" s="93">
        <v>0</v>
      </c>
      <c r="I4" s="5">
        <f t="shared" si="1"/>
        <v>0</v>
      </c>
      <c r="J4" s="85">
        <f t="shared" si="2"/>
        <v>0</v>
      </c>
    </row>
    <row r="5" spans="1:10">
      <c r="A5" s="90" t="s">
        <v>22</v>
      </c>
      <c r="B5" s="91" t="s">
        <v>19</v>
      </c>
      <c r="C5" s="155" t="s">
        <v>19</v>
      </c>
      <c r="D5" s="156"/>
      <c r="E5" s="92">
        <v>0</v>
      </c>
      <c r="F5" s="91" t="s">
        <v>19</v>
      </c>
      <c r="G5" s="4">
        <f t="shared" si="0"/>
        <v>0</v>
      </c>
      <c r="H5" s="93">
        <v>0</v>
      </c>
      <c r="I5" s="5">
        <f t="shared" si="1"/>
        <v>0</v>
      </c>
      <c r="J5" s="85">
        <f t="shared" si="2"/>
        <v>0</v>
      </c>
    </row>
    <row r="6" spans="1:10">
      <c r="A6" s="90" t="s">
        <v>23</v>
      </c>
      <c r="B6" s="91" t="s">
        <v>19</v>
      </c>
      <c r="C6" s="155" t="s">
        <v>19</v>
      </c>
      <c r="D6" s="156"/>
      <c r="E6" s="92">
        <v>0</v>
      </c>
      <c r="F6" s="91" t="s">
        <v>19</v>
      </c>
      <c r="G6" s="4">
        <f t="shared" si="0"/>
        <v>0</v>
      </c>
      <c r="H6" s="93">
        <v>0</v>
      </c>
      <c r="I6" s="5">
        <f t="shared" si="1"/>
        <v>0</v>
      </c>
      <c r="J6" s="85">
        <f t="shared" si="2"/>
        <v>0</v>
      </c>
    </row>
    <row r="7" spans="1:10">
      <c r="A7" s="90" t="s">
        <v>24</v>
      </c>
      <c r="B7" s="91" t="s">
        <v>19</v>
      </c>
      <c r="C7" s="155" t="s">
        <v>19</v>
      </c>
      <c r="D7" s="156"/>
      <c r="E7" s="92">
        <v>0</v>
      </c>
      <c r="F7" s="91" t="s">
        <v>19</v>
      </c>
      <c r="G7" s="4">
        <f t="shared" si="0"/>
        <v>0</v>
      </c>
      <c r="H7" s="93">
        <v>0</v>
      </c>
      <c r="I7" s="5">
        <f t="shared" si="1"/>
        <v>0</v>
      </c>
      <c r="J7" s="85">
        <f t="shared" si="2"/>
        <v>0</v>
      </c>
    </row>
    <row r="8" spans="1:10">
      <c r="A8" s="90" t="s">
        <v>25</v>
      </c>
      <c r="B8" s="91" t="s">
        <v>19</v>
      </c>
      <c r="C8" s="155" t="s">
        <v>19</v>
      </c>
      <c r="D8" s="156"/>
      <c r="E8" s="92">
        <v>0</v>
      </c>
      <c r="F8" s="91" t="s">
        <v>19</v>
      </c>
      <c r="G8" s="4">
        <f t="shared" si="0"/>
        <v>0</v>
      </c>
      <c r="H8" s="93">
        <v>0</v>
      </c>
      <c r="I8" s="5">
        <f t="shared" si="1"/>
        <v>0</v>
      </c>
      <c r="J8" s="85">
        <f t="shared" si="2"/>
        <v>0</v>
      </c>
    </row>
    <row r="9" spans="1:10">
      <c r="A9" s="90" t="s">
        <v>26</v>
      </c>
      <c r="B9" s="91" t="s">
        <v>19</v>
      </c>
      <c r="C9" s="155" t="s">
        <v>19</v>
      </c>
      <c r="D9" s="156"/>
      <c r="E9" s="92">
        <v>0</v>
      </c>
      <c r="F9" s="91" t="s">
        <v>19</v>
      </c>
      <c r="G9" s="4">
        <f t="shared" si="0"/>
        <v>0</v>
      </c>
      <c r="H9" s="93">
        <v>0</v>
      </c>
      <c r="I9" s="5">
        <f t="shared" si="1"/>
        <v>0</v>
      </c>
      <c r="J9" s="85">
        <f t="shared" si="2"/>
        <v>0</v>
      </c>
    </row>
    <row r="10" spans="1:10">
      <c r="A10" s="90" t="s">
        <v>27</v>
      </c>
      <c r="B10" s="91" t="s">
        <v>19</v>
      </c>
      <c r="C10" s="155" t="s">
        <v>19</v>
      </c>
      <c r="D10" s="156"/>
      <c r="E10" s="92">
        <v>0</v>
      </c>
      <c r="F10" s="91" t="s">
        <v>19</v>
      </c>
      <c r="G10" s="4">
        <f t="shared" si="0"/>
        <v>0</v>
      </c>
      <c r="H10" s="93">
        <v>0</v>
      </c>
      <c r="I10" s="5">
        <f t="shared" si="1"/>
        <v>0</v>
      </c>
      <c r="J10" s="85">
        <f t="shared" si="2"/>
        <v>0</v>
      </c>
    </row>
    <row r="11" spans="1:10">
      <c r="A11" s="90" t="s">
        <v>28</v>
      </c>
      <c r="B11" s="91" t="s">
        <v>19</v>
      </c>
      <c r="C11" s="155" t="s">
        <v>19</v>
      </c>
      <c r="D11" s="156"/>
      <c r="E11" s="92">
        <v>0</v>
      </c>
      <c r="F11" s="91" t="s">
        <v>19</v>
      </c>
      <c r="G11" s="4">
        <f t="shared" si="0"/>
        <v>0</v>
      </c>
      <c r="H11" s="93">
        <v>0</v>
      </c>
      <c r="I11" s="5">
        <f t="shared" si="1"/>
        <v>0</v>
      </c>
      <c r="J11" s="85">
        <f t="shared" si="2"/>
        <v>0</v>
      </c>
    </row>
    <row r="13" spans="1:10">
      <c r="A13" s="3" t="s">
        <v>7</v>
      </c>
      <c r="B13" s="3" t="s">
        <v>29</v>
      </c>
      <c r="C13" s="3" t="s">
        <v>30</v>
      </c>
      <c r="D13" s="3" t="s">
        <v>31</v>
      </c>
      <c r="E13" s="3" t="s">
        <v>32</v>
      </c>
    </row>
    <row r="14" spans="1:10">
      <c r="A14" s="90" t="s">
        <v>33</v>
      </c>
      <c r="B14" s="91"/>
      <c r="C14" s="91"/>
      <c r="D14" s="115" t="str">
        <f>IF(B14="Semester",
    IF(C14="Master's Student", 7821,
       IF(C14="PhD Student", 10881, "-")),
 IF(B14="Academic Year",
    IF(C14="Master's Student", 15642,
       IF(C14="PhD Student", 21762, "-")),
 IF(B14="Calendar Year",
    IF(C14="Master's Student", 20856,
       IF(C14="PhD Student", 29016, "-")),
 "-")))</f>
        <v>-</v>
      </c>
      <c r="E14" s="115" t="str">
        <f>IF(B14="Semester", 6259,
    IF(B14="Academic Year", 11955,
        IF(B14="Calendar Year", 12533, "-")
    )
)</f>
        <v>-</v>
      </c>
    </row>
    <row r="15" spans="1:10">
      <c r="A15" s="90" t="s">
        <v>34</v>
      </c>
      <c r="B15" s="91" t="s">
        <v>19</v>
      </c>
      <c r="C15" s="91" t="s">
        <v>19</v>
      </c>
      <c r="D15" s="115" t="str">
        <f t="shared" ref="D15:D18" si="3">IF(B15="Semester",
    IF(C15="Master's Student", 7824,
       IF(C15="PhD Student", 10882, "-")),
 IF(B15="Academic Year",
    IF(C15="Master's Student", 15647,
       IF(C15="PhD Student", 21763, "-")),
 IF(B15="Calendar Year",
    IF(C15="Master's Student", 20862,
       IF(C15="PhD Student", 29017, "-")),
 "-")))</f>
        <v>-</v>
      </c>
      <c r="E15" s="115" t="str">
        <f t="shared" ref="E15:E18" si="4">IF(B15="Semester", 5731,
    IF(B15="Academic Year", 11955,
        IF(B15="Calendar Year", 12533, "-")
    )
)</f>
        <v>-</v>
      </c>
    </row>
    <row r="16" spans="1:10">
      <c r="A16" s="90" t="s">
        <v>35</v>
      </c>
      <c r="B16" s="91" t="s">
        <v>19</v>
      </c>
      <c r="C16" s="91" t="s">
        <v>19</v>
      </c>
      <c r="D16" s="115" t="str">
        <f t="shared" si="3"/>
        <v>-</v>
      </c>
      <c r="E16" s="115" t="str">
        <f t="shared" si="4"/>
        <v>-</v>
      </c>
    </row>
    <row r="17" spans="1:5">
      <c r="A17" s="90" t="s">
        <v>36</v>
      </c>
      <c r="B17" s="91" t="s">
        <v>19</v>
      </c>
      <c r="C17" s="91" t="s">
        <v>19</v>
      </c>
      <c r="D17" s="115" t="str">
        <f t="shared" si="3"/>
        <v>-</v>
      </c>
      <c r="E17" s="115" t="str">
        <f t="shared" si="4"/>
        <v>-</v>
      </c>
    </row>
    <row r="18" spans="1:5">
      <c r="A18" s="90" t="s">
        <v>37</v>
      </c>
      <c r="B18" s="91" t="s">
        <v>19</v>
      </c>
      <c r="C18" s="91" t="s">
        <v>19</v>
      </c>
      <c r="D18" s="115" t="str">
        <f t="shared" si="3"/>
        <v>-</v>
      </c>
      <c r="E18" s="115" t="str">
        <f t="shared" si="4"/>
        <v>-</v>
      </c>
    </row>
    <row r="21" spans="1:5" ht="25.5">
      <c r="A21" s="95" t="s">
        <v>38</v>
      </c>
      <c r="B21" s="95" t="s">
        <v>39</v>
      </c>
      <c r="C21" s="95" t="s">
        <v>40</v>
      </c>
      <c r="D21" s="95" t="s">
        <v>41</v>
      </c>
      <c r="E21" s="89" t="s">
        <v>42</v>
      </c>
    </row>
    <row r="22" spans="1:5">
      <c r="A22" s="90" t="s">
        <v>43</v>
      </c>
      <c r="B22" s="93">
        <v>0</v>
      </c>
      <c r="C22" s="93">
        <v>0</v>
      </c>
      <c r="D22" s="94">
        <v>0</v>
      </c>
      <c r="E22" s="115">
        <f>B22*C22*D22</f>
        <v>0</v>
      </c>
    </row>
    <row r="23" spans="1:5">
      <c r="A23" s="90" t="s">
        <v>44</v>
      </c>
      <c r="B23" s="93">
        <v>0</v>
      </c>
      <c r="C23" s="93">
        <v>0</v>
      </c>
      <c r="D23" s="94">
        <v>0</v>
      </c>
      <c r="E23" s="115">
        <f t="shared" ref="E23:E26" si="5">B23*C23*D23</f>
        <v>0</v>
      </c>
    </row>
    <row r="24" spans="1:5">
      <c r="A24" s="90" t="s">
        <v>45</v>
      </c>
      <c r="B24" s="93">
        <v>0</v>
      </c>
      <c r="C24" s="93">
        <v>0</v>
      </c>
      <c r="D24" s="94">
        <v>0</v>
      </c>
      <c r="E24" s="115">
        <f t="shared" si="5"/>
        <v>0</v>
      </c>
    </row>
    <row r="25" spans="1:5">
      <c r="A25" s="90" t="s">
        <v>46</v>
      </c>
      <c r="B25" s="93">
        <v>0</v>
      </c>
      <c r="C25" s="93">
        <v>0</v>
      </c>
      <c r="D25" s="94">
        <v>0</v>
      </c>
      <c r="E25" s="115">
        <f t="shared" si="5"/>
        <v>0</v>
      </c>
    </row>
    <row r="26" spans="1:5">
      <c r="A26" s="90" t="s">
        <v>47</v>
      </c>
      <c r="B26" s="93">
        <v>0</v>
      </c>
      <c r="C26" s="93">
        <v>0</v>
      </c>
      <c r="D26" s="94">
        <v>0</v>
      </c>
      <c r="E26" s="115">
        <f t="shared" si="5"/>
        <v>0</v>
      </c>
    </row>
  </sheetData>
  <sheetProtection sheet="1" objects="1" scenarios="1"/>
  <mergeCells count="10">
    <mergeCell ref="C8:D8"/>
    <mergeCell ref="C9:D9"/>
    <mergeCell ref="C10:D10"/>
    <mergeCell ref="C11:D11"/>
    <mergeCell ref="C2:D2"/>
    <mergeCell ref="C3:D3"/>
    <mergeCell ref="C4:D4"/>
    <mergeCell ref="C5:D5"/>
    <mergeCell ref="C6:D6"/>
    <mergeCell ref="C7:D7"/>
  </mergeCells>
  <phoneticPr fontId="10" type="noConversion"/>
  <dataValidations count="1">
    <dataValidation type="decimal" allowBlank="1" showInputMessage="1" showErrorMessage="1" sqref="H2:H11" xr:uid="{70609254-F5F7-488B-AE39-7E2948AB47A2}">
      <formula1>0</formula1>
      <formula2>12</formula2>
    </dataValidation>
  </dataValidations>
  <hyperlinks>
    <hyperlink ref="J1" r:id="rId1" xr:uid="{EA99BF95-0F99-49A2-83FF-50439DCCC13C}"/>
  </hyperlinks>
  <pageMargins left="0.75" right="0.75" top="1" bottom="1" header="0.5" footer="0.5"/>
  <pageSetup orientation="portrait" horizontalDpi="1200" verticalDpi="12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31FC31C-B5EE-4110-BD7F-F62E324AC9BB}">
          <x14:formula1>
            <xm:f>'Lookup Tables'!$B$2:$B$5</xm:f>
          </x14:formula1>
          <xm:sqref>C2:C11</xm:sqref>
        </x14:dataValidation>
        <x14:dataValidation type="list" allowBlank="1" showInputMessage="1" showErrorMessage="1" xr:uid="{CDF60BEE-27BF-48C3-8F6F-6204C41FD6F5}">
          <x14:formula1>
            <xm:f>'Lookup Tables'!$A$2:$A$9</xm:f>
          </x14:formula1>
          <xm:sqref>B2:B11</xm:sqref>
        </x14:dataValidation>
        <x14:dataValidation type="list" allowBlank="1" showInputMessage="1" showErrorMessage="1" xr:uid="{2486855E-8FBF-4931-A259-6DCF70A3C359}">
          <x14:formula1>
            <xm:f>'Lookup Tables'!$C$2:$C$4</xm:f>
          </x14:formula1>
          <xm:sqref>F2:F11</xm:sqref>
        </x14:dataValidation>
        <x14:dataValidation type="list" allowBlank="1" showInputMessage="1" showErrorMessage="1" xr:uid="{6807D1EA-E137-4A67-976D-9F94A5224380}">
          <x14:formula1>
            <xm:f>'Lookup Tables'!$J$2:$J$5</xm:f>
          </x14:formula1>
          <xm:sqref>B14:B18</xm:sqref>
        </x14:dataValidation>
        <x14:dataValidation type="list" allowBlank="1" showInputMessage="1" showErrorMessage="1" xr:uid="{C0DE81D8-3C23-43CC-990B-2C2D9C5A8262}">
          <x14:formula1>
            <xm:f>'Lookup Tables'!$K$2:$K$4</xm:f>
          </x14:formula1>
          <xm:sqref>C14:C18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22E8A-B39E-4895-BDB8-012BDB565232}">
  <sheetPr>
    <tabColor theme="4" tint="-0.249977111117893"/>
  </sheetPr>
  <dimension ref="A1:T59"/>
  <sheetViews>
    <sheetView workbookViewId="0">
      <selection activeCell="H11" sqref="H11"/>
    </sheetView>
  </sheetViews>
  <sheetFormatPr defaultRowHeight="12.75"/>
  <cols>
    <col min="1" max="1" width="11" bestFit="1" customWidth="1"/>
    <col min="2" max="2" width="22" bestFit="1" customWidth="1"/>
    <col min="3" max="3" width="11.140625" customWidth="1"/>
    <col min="4" max="4" width="9.7109375" customWidth="1"/>
    <col min="5" max="5" width="6.140625" customWidth="1"/>
    <col min="6" max="6" width="11.140625" customWidth="1"/>
    <col min="7" max="7" width="20.140625" bestFit="1" customWidth="1"/>
    <col min="8" max="8" width="7.42578125" bestFit="1" customWidth="1"/>
    <col min="9" max="9" width="13" customWidth="1"/>
    <col min="10" max="10" width="9.85546875" customWidth="1"/>
    <col min="11" max="11" width="11.85546875" bestFit="1" customWidth="1"/>
    <col min="12" max="12" width="11.85546875" customWidth="1"/>
    <col min="13" max="13" width="13.28515625" bestFit="1" customWidth="1"/>
    <col min="14" max="14" width="13.28515625" customWidth="1"/>
    <col min="15" max="15" width="6.5703125" customWidth="1"/>
    <col min="16" max="16" width="19.140625" bestFit="1" customWidth="1"/>
    <col min="17" max="17" width="21" bestFit="1" customWidth="1"/>
    <col min="19" max="19" width="15.85546875" customWidth="1"/>
  </cols>
  <sheetData>
    <row r="1" spans="1:20">
      <c r="A1" s="48" t="s">
        <v>48</v>
      </c>
    </row>
    <row r="2" spans="1:20" s="41" customFormat="1" ht="39.6" customHeight="1" thickBot="1">
      <c r="A2" s="140" t="s">
        <v>49</v>
      </c>
      <c r="B2" s="141" t="s">
        <v>50</v>
      </c>
      <c r="C2" s="141" t="s">
        <v>51</v>
      </c>
      <c r="D2" s="142" t="s">
        <v>52</v>
      </c>
      <c r="E2" s="141" t="s">
        <v>53</v>
      </c>
      <c r="F2" s="141" t="s">
        <v>54</v>
      </c>
      <c r="G2" s="141" t="s">
        <v>55</v>
      </c>
      <c r="H2" s="143" t="s">
        <v>56</v>
      </c>
      <c r="I2" s="141" t="s">
        <v>57</v>
      </c>
      <c r="J2" s="143" t="s">
        <v>58</v>
      </c>
      <c r="K2" s="143" t="s">
        <v>59</v>
      </c>
      <c r="L2" s="141" t="s">
        <v>60</v>
      </c>
      <c r="M2" s="143" t="s">
        <v>61</v>
      </c>
      <c r="N2" s="141" t="s">
        <v>62</v>
      </c>
      <c r="O2" s="141" t="s">
        <v>63</v>
      </c>
      <c r="P2" s="141" t="s">
        <v>64</v>
      </c>
      <c r="Q2" s="141" t="s">
        <v>65</v>
      </c>
      <c r="R2" s="141" t="s">
        <v>66</v>
      </c>
      <c r="S2" s="140" t="s">
        <v>67</v>
      </c>
      <c r="T2" s="143" t="s">
        <v>68</v>
      </c>
    </row>
    <row r="3" spans="1:20">
      <c r="A3" s="44">
        <v>1</v>
      </c>
      <c r="B3" s="102"/>
      <c r="C3" s="102"/>
      <c r="D3" s="103"/>
      <c r="E3" s="102"/>
      <c r="F3" s="102"/>
      <c r="G3" s="102"/>
      <c r="H3" s="100"/>
      <c r="I3" s="45">
        <f>H3*'Lookup Tables'!$I$2</f>
        <v>0</v>
      </c>
      <c r="J3" s="100"/>
      <c r="K3" s="100"/>
      <c r="L3" s="45">
        <f>J3*K3*(G3-1)</f>
        <v>0</v>
      </c>
      <c r="M3" s="100"/>
      <c r="N3" s="45">
        <f>C3*M3*(G3-0.5)</f>
        <v>0</v>
      </c>
      <c r="O3" s="96">
        <v>0</v>
      </c>
      <c r="P3" s="96">
        <v>0</v>
      </c>
      <c r="Q3" s="96">
        <v>0</v>
      </c>
      <c r="R3" s="97"/>
      <c r="S3" s="98"/>
      <c r="T3" s="46">
        <f>R3+Q3+P3+I3+O3+N3+L3</f>
        <v>0</v>
      </c>
    </row>
    <row r="4" spans="1:20">
      <c r="A4" s="3">
        <v>2</v>
      </c>
      <c r="B4" s="104"/>
      <c r="C4" s="104"/>
      <c r="D4" s="105"/>
      <c r="E4" s="104"/>
      <c r="F4" s="104"/>
      <c r="G4" s="104"/>
      <c r="H4" s="101"/>
      <c r="I4" s="47">
        <f>H4*'Lookup Tables'!$I$2</f>
        <v>0</v>
      </c>
      <c r="J4" s="101"/>
      <c r="K4" s="101"/>
      <c r="L4" s="47">
        <f t="shared" ref="L4:L7" si="0">J4*K4*(G4-1)</f>
        <v>0</v>
      </c>
      <c r="M4" s="101"/>
      <c r="N4" s="47">
        <f t="shared" ref="N4:N7" si="1">C4*M4*(G4-0.5)</f>
        <v>0</v>
      </c>
      <c r="O4" s="94">
        <v>0</v>
      </c>
      <c r="P4" s="94">
        <v>0</v>
      </c>
      <c r="Q4" s="94">
        <v>0</v>
      </c>
      <c r="R4" s="99"/>
      <c r="S4" s="93"/>
      <c r="T4" s="4">
        <f>R4+Q4+P4+I4+(O4*C4)+(C4*(G4-0.5)*M4)+(J4*K4*(G4-1))</f>
        <v>0</v>
      </c>
    </row>
    <row r="5" spans="1:20">
      <c r="A5" s="3">
        <v>3</v>
      </c>
      <c r="B5" s="104"/>
      <c r="C5" s="104"/>
      <c r="D5" s="105"/>
      <c r="E5" s="104"/>
      <c r="F5" s="104"/>
      <c r="G5" s="104"/>
      <c r="H5" s="101"/>
      <c r="I5" s="47">
        <f>H5*'Lookup Tables'!$I$2</f>
        <v>0</v>
      </c>
      <c r="J5" s="101"/>
      <c r="K5" s="101"/>
      <c r="L5" s="47">
        <f t="shared" si="0"/>
        <v>0</v>
      </c>
      <c r="M5" s="101"/>
      <c r="N5" s="47">
        <f t="shared" si="1"/>
        <v>0</v>
      </c>
      <c r="O5" s="94">
        <v>0</v>
      </c>
      <c r="P5" s="94">
        <v>0</v>
      </c>
      <c r="Q5" s="94">
        <v>0</v>
      </c>
      <c r="R5" s="99"/>
      <c r="S5" s="93"/>
      <c r="T5" s="4">
        <f>R5+Q5+P5+I5+(O5*C5)+(C5*(G5-0.5)*M5)+(J5*K5*(G5-1))</f>
        <v>0</v>
      </c>
    </row>
    <row r="6" spans="1:20">
      <c r="A6" s="3">
        <v>4</v>
      </c>
      <c r="B6" s="104"/>
      <c r="C6" s="104"/>
      <c r="D6" s="105"/>
      <c r="E6" s="104"/>
      <c r="F6" s="104"/>
      <c r="G6" s="104"/>
      <c r="H6" s="101"/>
      <c r="I6" s="47">
        <f>H6*'Lookup Tables'!$I$2</f>
        <v>0</v>
      </c>
      <c r="J6" s="101"/>
      <c r="K6" s="101"/>
      <c r="L6" s="47">
        <f t="shared" si="0"/>
        <v>0</v>
      </c>
      <c r="M6" s="101"/>
      <c r="N6" s="47">
        <f t="shared" si="1"/>
        <v>0</v>
      </c>
      <c r="O6" s="94">
        <v>0</v>
      </c>
      <c r="P6" s="94">
        <v>0</v>
      </c>
      <c r="Q6" s="94">
        <v>0</v>
      </c>
      <c r="R6" s="99"/>
      <c r="S6" s="93"/>
      <c r="T6" s="4">
        <f>R6+Q6+P6+I6+(O6*C6)+(C6*(G6-0.5)*M6)+(J6*K6*(G6-1))</f>
        <v>0</v>
      </c>
    </row>
    <row r="7" spans="1:20">
      <c r="A7" s="3">
        <v>5</v>
      </c>
      <c r="B7" s="104"/>
      <c r="C7" s="104"/>
      <c r="D7" s="105"/>
      <c r="E7" s="104"/>
      <c r="F7" s="104"/>
      <c r="G7" s="104"/>
      <c r="H7" s="101"/>
      <c r="I7" s="47">
        <f>H7*'Lookup Tables'!$I$2</f>
        <v>0</v>
      </c>
      <c r="J7" s="101"/>
      <c r="K7" s="101"/>
      <c r="L7" s="47">
        <f t="shared" si="0"/>
        <v>0</v>
      </c>
      <c r="M7" s="101"/>
      <c r="N7" s="47">
        <f t="shared" si="1"/>
        <v>0</v>
      </c>
      <c r="O7" s="94">
        <v>0</v>
      </c>
      <c r="P7" s="94">
        <v>0</v>
      </c>
      <c r="Q7" s="94">
        <v>0</v>
      </c>
      <c r="R7" s="99"/>
      <c r="S7" s="93"/>
      <c r="T7" s="4">
        <f>R7+Q7+P7+I7+(O7*C7)+(C7*(G7-0.5)*M7)+(J7*K7*(G7-1))</f>
        <v>0</v>
      </c>
    </row>
    <row r="8" spans="1:20">
      <c r="D8" s="9"/>
    </row>
    <row r="9" spans="1:20">
      <c r="B9" s="3" t="s">
        <v>69</v>
      </c>
      <c r="C9" s="3">
        <f>SUMIF(D3:D7,"Domestic",T3:T7)</f>
        <v>0</v>
      </c>
      <c r="D9" s="9"/>
    </row>
    <row r="10" spans="1:20" ht="13.5" thickBot="1">
      <c r="B10" s="43" t="s">
        <v>70</v>
      </c>
      <c r="C10" s="43">
        <f>SUMIF(D3:D7,"International",T3:T7)</f>
        <v>0</v>
      </c>
      <c r="D10" s="9"/>
    </row>
    <row r="11" spans="1:20">
      <c r="B11" s="42" t="s">
        <v>71</v>
      </c>
      <c r="C11" s="42">
        <f>SUM(C9:C10)</f>
        <v>0</v>
      </c>
      <c r="D11" s="9"/>
    </row>
    <row r="12" spans="1:20">
      <c r="D12" s="9"/>
    </row>
    <row r="13" spans="1:20">
      <c r="A13" s="48" t="s">
        <v>72</v>
      </c>
      <c r="D13" s="9"/>
    </row>
    <row r="14" spans="1:20" ht="26.25" thickBot="1">
      <c r="A14" s="140" t="s">
        <v>49</v>
      </c>
      <c r="B14" s="141" t="s">
        <v>50</v>
      </c>
      <c r="C14" s="141" t="s">
        <v>51</v>
      </c>
      <c r="D14" s="142" t="s">
        <v>52</v>
      </c>
      <c r="E14" s="141" t="s">
        <v>53</v>
      </c>
      <c r="F14" s="141" t="s">
        <v>54</v>
      </c>
      <c r="G14" s="141" t="s">
        <v>55</v>
      </c>
      <c r="H14" s="143" t="s">
        <v>56</v>
      </c>
      <c r="I14" s="141" t="s">
        <v>57</v>
      </c>
      <c r="J14" s="143" t="s">
        <v>58</v>
      </c>
      <c r="K14" s="143" t="s">
        <v>59</v>
      </c>
      <c r="L14" s="141" t="s">
        <v>60</v>
      </c>
      <c r="M14" s="143" t="s">
        <v>61</v>
      </c>
      <c r="N14" s="141" t="s">
        <v>62</v>
      </c>
      <c r="O14" s="141" t="s">
        <v>63</v>
      </c>
      <c r="P14" s="141" t="s">
        <v>64</v>
      </c>
      <c r="Q14" s="141" t="s">
        <v>65</v>
      </c>
      <c r="R14" s="141" t="s">
        <v>66</v>
      </c>
      <c r="S14" s="140" t="s">
        <v>67</v>
      </c>
      <c r="T14" s="143" t="s">
        <v>68</v>
      </c>
    </row>
    <row r="15" spans="1:20">
      <c r="A15" s="44">
        <v>1</v>
      </c>
      <c r="B15" s="102"/>
      <c r="C15" s="102"/>
      <c r="D15" s="103"/>
      <c r="E15" s="102"/>
      <c r="F15" s="102"/>
      <c r="G15" s="102"/>
      <c r="H15" s="100"/>
      <c r="I15" s="45">
        <f>H15*'Lookup Tables'!$I$2</f>
        <v>0</v>
      </c>
      <c r="J15" s="100"/>
      <c r="K15" s="100"/>
      <c r="L15" s="45">
        <f>J15*K15*(G15-1)</f>
        <v>0</v>
      </c>
      <c r="M15" s="100"/>
      <c r="N15" s="45">
        <f>C15*M15*(G15-0.5)</f>
        <v>0</v>
      </c>
      <c r="O15" s="96">
        <v>0</v>
      </c>
      <c r="P15" s="96">
        <v>0</v>
      </c>
      <c r="Q15" s="96">
        <v>0</v>
      </c>
      <c r="R15" s="97"/>
      <c r="S15" s="98"/>
      <c r="T15" s="46">
        <f>R15+Q15+P15+I15+O15+N15+L15</f>
        <v>0</v>
      </c>
    </row>
    <row r="16" spans="1:20">
      <c r="A16" s="3">
        <v>2</v>
      </c>
      <c r="B16" s="104"/>
      <c r="C16" s="104"/>
      <c r="D16" s="105"/>
      <c r="E16" s="104"/>
      <c r="F16" s="104"/>
      <c r="G16" s="104"/>
      <c r="H16" s="101"/>
      <c r="I16" s="47">
        <f>H16*'Lookup Tables'!$I$2</f>
        <v>0</v>
      </c>
      <c r="J16" s="101"/>
      <c r="K16" s="101"/>
      <c r="L16" s="47">
        <f t="shared" ref="L16:L19" si="2">J16*K16*(G16-1)</f>
        <v>0</v>
      </c>
      <c r="M16" s="101"/>
      <c r="N16" s="47">
        <f t="shared" ref="N16:N19" si="3">C16*M16*(G16-0.5)</f>
        <v>0</v>
      </c>
      <c r="O16" s="94">
        <v>0</v>
      </c>
      <c r="P16" s="94">
        <v>0</v>
      </c>
      <c r="Q16" s="94">
        <v>0</v>
      </c>
      <c r="R16" s="99"/>
      <c r="S16" s="93"/>
      <c r="T16" s="4">
        <f>R16+Q16+P16+I16+(O16*C16)+(C16*(G16-0.5)*M16)+(J16*K16*(G16-1))</f>
        <v>0</v>
      </c>
    </row>
    <row r="17" spans="1:20">
      <c r="A17" s="3">
        <v>3</v>
      </c>
      <c r="B17" s="104"/>
      <c r="C17" s="104"/>
      <c r="D17" s="105"/>
      <c r="E17" s="104"/>
      <c r="F17" s="104"/>
      <c r="G17" s="104"/>
      <c r="H17" s="101"/>
      <c r="I17" s="47">
        <f>H17*'Lookup Tables'!$I$2</f>
        <v>0</v>
      </c>
      <c r="J17" s="101"/>
      <c r="K17" s="101"/>
      <c r="L17" s="47">
        <f t="shared" si="2"/>
        <v>0</v>
      </c>
      <c r="M17" s="101"/>
      <c r="N17" s="47">
        <f t="shared" si="3"/>
        <v>0</v>
      </c>
      <c r="O17" s="94">
        <v>0</v>
      </c>
      <c r="P17" s="94">
        <v>0</v>
      </c>
      <c r="Q17" s="94">
        <v>0</v>
      </c>
      <c r="R17" s="99"/>
      <c r="S17" s="93"/>
      <c r="T17" s="4">
        <f>R17+Q17+P17+I17+(O17*C17)+(C17*(G17-0.5)*M17)+(J17*K17*(G17-1))</f>
        <v>0</v>
      </c>
    </row>
    <row r="18" spans="1:20">
      <c r="A18" s="3">
        <v>4</v>
      </c>
      <c r="B18" s="104"/>
      <c r="C18" s="104"/>
      <c r="D18" s="105"/>
      <c r="E18" s="104"/>
      <c r="F18" s="104"/>
      <c r="G18" s="104"/>
      <c r="H18" s="101"/>
      <c r="I18" s="47">
        <f>H18*'Lookup Tables'!$I$2</f>
        <v>0</v>
      </c>
      <c r="J18" s="101"/>
      <c r="K18" s="101"/>
      <c r="L18" s="47">
        <f t="shared" si="2"/>
        <v>0</v>
      </c>
      <c r="M18" s="101"/>
      <c r="N18" s="47">
        <f t="shared" si="3"/>
        <v>0</v>
      </c>
      <c r="O18" s="94">
        <v>0</v>
      </c>
      <c r="P18" s="94">
        <v>0</v>
      </c>
      <c r="Q18" s="94">
        <v>0</v>
      </c>
      <c r="R18" s="99"/>
      <c r="S18" s="93"/>
      <c r="T18" s="4">
        <f>R18+Q18+P18+I18+(O18*C18)+(C18*(G18-0.5)*M18)+(J18*K18*(G18-1))</f>
        <v>0</v>
      </c>
    </row>
    <row r="19" spans="1:20">
      <c r="A19" s="3">
        <v>5</v>
      </c>
      <c r="B19" s="104"/>
      <c r="C19" s="104"/>
      <c r="D19" s="105"/>
      <c r="E19" s="104"/>
      <c r="F19" s="104"/>
      <c r="G19" s="104"/>
      <c r="H19" s="101"/>
      <c r="I19" s="47">
        <f>H19*'Lookup Tables'!$I$2</f>
        <v>0</v>
      </c>
      <c r="J19" s="101"/>
      <c r="K19" s="101"/>
      <c r="L19" s="47">
        <f t="shared" si="2"/>
        <v>0</v>
      </c>
      <c r="M19" s="101"/>
      <c r="N19" s="47">
        <f t="shared" si="3"/>
        <v>0</v>
      </c>
      <c r="O19" s="94">
        <v>0</v>
      </c>
      <c r="P19" s="94">
        <v>0</v>
      </c>
      <c r="Q19" s="94">
        <v>0</v>
      </c>
      <c r="R19" s="99"/>
      <c r="S19" s="93"/>
      <c r="T19" s="4">
        <f>R19+Q19+P19+I19+(O19*C19)+(C19*(G19-0.5)*M19)+(J19*K19*(G19-1))</f>
        <v>0</v>
      </c>
    </row>
    <row r="20" spans="1:20">
      <c r="D20" s="9"/>
    </row>
    <row r="21" spans="1:20">
      <c r="B21" s="3" t="s">
        <v>73</v>
      </c>
      <c r="C21" s="3">
        <f>SUMIF(D15:D19,"Domestic",T15:T19)</f>
        <v>0</v>
      </c>
      <c r="D21" s="9"/>
    </row>
    <row r="22" spans="1:20" ht="13.5" thickBot="1">
      <c r="B22" s="43" t="s">
        <v>74</v>
      </c>
      <c r="C22" s="43">
        <f>SUMIF(D15:D19,"International",T15:T19)</f>
        <v>0</v>
      </c>
      <c r="D22" s="9"/>
    </row>
    <row r="23" spans="1:20">
      <c r="B23" s="42" t="s">
        <v>75</v>
      </c>
      <c r="C23" s="42">
        <f>SUM(C21:C22)</f>
        <v>0</v>
      </c>
      <c r="D23" s="9"/>
    </row>
    <row r="24" spans="1:20">
      <c r="D24" s="9"/>
    </row>
    <row r="25" spans="1:20">
      <c r="A25" s="48" t="s">
        <v>76</v>
      </c>
      <c r="D25" s="9"/>
    </row>
    <row r="26" spans="1:20" ht="26.25" thickBot="1">
      <c r="A26" s="140" t="s">
        <v>49</v>
      </c>
      <c r="B26" s="141" t="s">
        <v>50</v>
      </c>
      <c r="C26" s="141" t="s">
        <v>51</v>
      </c>
      <c r="D26" s="142" t="s">
        <v>52</v>
      </c>
      <c r="E26" s="141" t="s">
        <v>53</v>
      </c>
      <c r="F26" s="141" t="s">
        <v>54</v>
      </c>
      <c r="G26" s="141" t="s">
        <v>55</v>
      </c>
      <c r="H26" s="143" t="s">
        <v>56</v>
      </c>
      <c r="I26" s="141" t="s">
        <v>57</v>
      </c>
      <c r="J26" s="143" t="s">
        <v>58</v>
      </c>
      <c r="K26" s="143" t="s">
        <v>59</v>
      </c>
      <c r="L26" s="141" t="s">
        <v>60</v>
      </c>
      <c r="M26" s="143" t="s">
        <v>61</v>
      </c>
      <c r="N26" s="141" t="s">
        <v>62</v>
      </c>
      <c r="O26" s="141" t="s">
        <v>63</v>
      </c>
      <c r="P26" s="141" t="s">
        <v>64</v>
      </c>
      <c r="Q26" s="141" t="s">
        <v>65</v>
      </c>
      <c r="R26" s="141" t="s">
        <v>66</v>
      </c>
      <c r="S26" s="140" t="s">
        <v>67</v>
      </c>
      <c r="T26" s="143" t="s">
        <v>68</v>
      </c>
    </row>
    <row r="27" spans="1:20">
      <c r="A27" s="44">
        <v>1</v>
      </c>
      <c r="B27" s="102"/>
      <c r="C27" s="102"/>
      <c r="D27" s="103"/>
      <c r="E27" s="102"/>
      <c r="F27" s="102"/>
      <c r="G27" s="102"/>
      <c r="H27" s="100"/>
      <c r="I27" s="45">
        <f>H27*'Lookup Tables'!$I$2</f>
        <v>0</v>
      </c>
      <c r="J27" s="100"/>
      <c r="K27" s="100"/>
      <c r="L27" s="45">
        <f>J27*K27*(G27-1)</f>
        <v>0</v>
      </c>
      <c r="M27" s="100"/>
      <c r="N27" s="45">
        <f>C27*M27*(G27-0.5)</f>
        <v>0</v>
      </c>
      <c r="O27" s="96">
        <v>0</v>
      </c>
      <c r="P27" s="96">
        <v>0</v>
      </c>
      <c r="Q27" s="96">
        <v>0</v>
      </c>
      <c r="R27" s="97"/>
      <c r="S27" s="98"/>
      <c r="T27" s="46">
        <f>R27+Q27+P27+I27+O27+N27+L27</f>
        <v>0</v>
      </c>
    </row>
    <row r="28" spans="1:20">
      <c r="A28" s="3">
        <v>2</v>
      </c>
      <c r="B28" s="104"/>
      <c r="C28" s="104"/>
      <c r="D28" s="105"/>
      <c r="E28" s="104"/>
      <c r="F28" s="104"/>
      <c r="G28" s="104"/>
      <c r="H28" s="101"/>
      <c r="I28" s="47">
        <f>H28*'Lookup Tables'!$I$2</f>
        <v>0</v>
      </c>
      <c r="J28" s="101"/>
      <c r="K28" s="101"/>
      <c r="L28" s="47">
        <f t="shared" ref="L28:L31" si="4">J28*K28*(G28-1)</f>
        <v>0</v>
      </c>
      <c r="M28" s="101"/>
      <c r="N28" s="47">
        <f t="shared" ref="N28:N31" si="5">C28*M28*(G28-0.5)</f>
        <v>0</v>
      </c>
      <c r="O28" s="94">
        <v>0</v>
      </c>
      <c r="P28" s="94">
        <v>0</v>
      </c>
      <c r="Q28" s="94">
        <v>0</v>
      </c>
      <c r="R28" s="99"/>
      <c r="S28" s="93"/>
      <c r="T28" s="4">
        <f>R28+Q28+P28+I28+(O28*C28)+(C28*(G28-0.5)*M28)+(J28*K28*(G28-1))</f>
        <v>0</v>
      </c>
    </row>
    <row r="29" spans="1:20">
      <c r="A29" s="3">
        <v>3</v>
      </c>
      <c r="B29" s="104"/>
      <c r="C29" s="104"/>
      <c r="D29" s="105"/>
      <c r="E29" s="104"/>
      <c r="F29" s="104"/>
      <c r="G29" s="104"/>
      <c r="H29" s="101"/>
      <c r="I29" s="47">
        <f>H29*'Lookup Tables'!$I$2</f>
        <v>0</v>
      </c>
      <c r="J29" s="101"/>
      <c r="K29" s="101"/>
      <c r="L29" s="47">
        <f t="shared" si="4"/>
        <v>0</v>
      </c>
      <c r="M29" s="101"/>
      <c r="N29" s="47">
        <f t="shared" si="5"/>
        <v>0</v>
      </c>
      <c r="O29" s="94">
        <v>0</v>
      </c>
      <c r="P29" s="94">
        <v>0</v>
      </c>
      <c r="Q29" s="94">
        <v>0</v>
      </c>
      <c r="R29" s="99"/>
      <c r="S29" s="93"/>
      <c r="T29" s="4">
        <f>R29+Q29+P29+I29+(O29*C29)+(C29*(G29-0.5)*M29)+(J29*K29*(G29-1))</f>
        <v>0</v>
      </c>
    </row>
    <row r="30" spans="1:20">
      <c r="A30" s="3">
        <v>4</v>
      </c>
      <c r="B30" s="104"/>
      <c r="C30" s="104"/>
      <c r="D30" s="105"/>
      <c r="E30" s="104"/>
      <c r="F30" s="104"/>
      <c r="G30" s="104"/>
      <c r="H30" s="101"/>
      <c r="I30" s="47">
        <f>H30*'Lookup Tables'!$I$2</f>
        <v>0</v>
      </c>
      <c r="J30" s="101"/>
      <c r="K30" s="101"/>
      <c r="L30" s="47">
        <f t="shared" si="4"/>
        <v>0</v>
      </c>
      <c r="M30" s="101"/>
      <c r="N30" s="47">
        <f t="shared" si="5"/>
        <v>0</v>
      </c>
      <c r="O30" s="94">
        <v>0</v>
      </c>
      <c r="P30" s="94">
        <v>0</v>
      </c>
      <c r="Q30" s="94">
        <v>0</v>
      </c>
      <c r="R30" s="99"/>
      <c r="S30" s="93"/>
      <c r="T30" s="4">
        <f>R30+Q30+P30+I30+(O30*C30)+(C30*(G30-0.5)*M30)+(J30*K30*(G30-1))</f>
        <v>0</v>
      </c>
    </row>
    <row r="31" spans="1:20">
      <c r="A31" s="3">
        <v>5</v>
      </c>
      <c r="B31" s="104"/>
      <c r="C31" s="104"/>
      <c r="D31" s="105"/>
      <c r="E31" s="104"/>
      <c r="F31" s="104"/>
      <c r="G31" s="104"/>
      <c r="H31" s="101"/>
      <c r="I31" s="47">
        <f>H31*'Lookup Tables'!$I$2</f>
        <v>0</v>
      </c>
      <c r="J31" s="101"/>
      <c r="K31" s="101"/>
      <c r="L31" s="47">
        <f t="shared" si="4"/>
        <v>0</v>
      </c>
      <c r="M31" s="101"/>
      <c r="N31" s="47">
        <f t="shared" si="5"/>
        <v>0</v>
      </c>
      <c r="O31" s="94">
        <v>0</v>
      </c>
      <c r="P31" s="94">
        <v>0</v>
      </c>
      <c r="Q31" s="94">
        <v>0</v>
      </c>
      <c r="R31" s="99"/>
      <c r="S31" s="93"/>
      <c r="T31" s="4">
        <f>R31+Q31+P31+I31+(O31*C31)+(C31*(G31-0.5)*M31)+(J31*K31*(G31-1))</f>
        <v>0</v>
      </c>
    </row>
    <row r="32" spans="1:20">
      <c r="D32" s="9"/>
    </row>
    <row r="33" spans="1:20">
      <c r="B33" s="3" t="s">
        <v>77</v>
      </c>
      <c r="C33" s="3">
        <f>SUMIF(D27:D31,"Domestic",T27:T31)</f>
        <v>0</v>
      </c>
      <c r="D33" s="9"/>
    </row>
    <row r="34" spans="1:20" ht="13.5" thickBot="1">
      <c r="B34" s="43" t="s">
        <v>78</v>
      </c>
      <c r="C34" s="43">
        <f>SUMIF(D27:D31,"International",T27:T31)</f>
        <v>0</v>
      </c>
      <c r="D34" s="9"/>
    </row>
    <row r="35" spans="1:20">
      <c r="B35" s="42" t="s">
        <v>79</v>
      </c>
      <c r="C35" s="42">
        <f>SUM(C33:C34)</f>
        <v>0</v>
      </c>
      <c r="D35" s="9"/>
    </row>
    <row r="36" spans="1:20">
      <c r="D36" s="9"/>
    </row>
    <row r="37" spans="1:20">
      <c r="A37" s="48" t="s">
        <v>80</v>
      </c>
      <c r="D37" s="9"/>
    </row>
    <row r="38" spans="1:20" ht="26.25" thickBot="1">
      <c r="A38" s="140" t="s">
        <v>49</v>
      </c>
      <c r="B38" s="141" t="s">
        <v>50</v>
      </c>
      <c r="C38" s="141" t="s">
        <v>51</v>
      </c>
      <c r="D38" s="142" t="s">
        <v>52</v>
      </c>
      <c r="E38" s="141" t="s">
        <v>53</v>
      </c>
      <c r="F38" s="141" t="s">
        <v>54</v>
      </c>
      <c r="G38" s="141" t="s">
        <v>55</v>
      </c>
      <c r="H38" s="143" t="s">
        <v>56</v>
      </c>
      <c r="I38" s="141" t="s">
        <v>57</v>
      </c>
      <c r="J38" s="143" t="s">
        <v>58</v>
      </c>
      <c r="K38" s="143" t="s">
        <v>59</v>
      </c>
      <c r="L38" s="141" t="s">
        <v>60</v>
      </c>
      <c r="M38" s="143" t="s">
        <v>61</v>
      </c>
      <c r="N38" s="141" t="s">
        <v>62</v>
      </c>
      <c r="O38" s="141" t="s">
        <v>63</v>
      </c>
      <c r="P38" s="141" t="s">
        <v>64</v>
      </c>
      <c r="Q38" s="141" t="s">
        <v>65</v>
      </c>
      <c r="R38" s="141" t="s">
        <v>66</v>
      </c>
      <c r="S38" s="140" t="s">
        <v>67</v>
      </c>
      <c r="T38" s="143" t="s">
        <v>68</v>
      </c>
    </row>
    <row r="39" spans="1:20">
      <c r="A39" s="44">
        <v>1</v>
      </c>
      <c r="B39" s="102"/>
      <c r="C39" s="102"/>
      <c r="D39" s="103"/>
      <c r="E39" s="102"/>
      <c r="F39" s="102"/>
      <c r="G39" s="102"/>
      <c r="H39" s="100"/>
      <c r="I39" s="45">
        <f>H39*'Lookup Tables'!$I$2</f>
        <v>0</v>
      </c>
      <c r="J39" s="100"/>
      <c r="K39" s="100"/>
      <c r="L39" s="45">
        <f>J39*K39*(G39-1)</f>
        <v>0</v>
      </c>
      <c r="M39" s="100"/>
      <c r="N39" s="45">
        <f>C39*M39*(G39-0.5)</f>
        <v>0</v>
      </c>
      <c r="O39" s="96">
        <v>0</v>
      </c>
      <c r="P39" s="96">
        <v>0</v>
      </c>
      <c r="Q39" s="96">
        <v>0</v>
      </c>
      <c r="R39" s="97"/>
      <c r="S39" s="98"/>
      <c r="T39" s="46">
        <f>R39+Q39+P39+I39+O39+N39+L39</f>
        <v>0</v>
      </c>
    </row>
    <row r="40" spans="1:20">
      <c r="A40" s="3">
        <v>2</v>
      </c>
      <c r="B40" s="104"/>
      <c r="C40" s="104"/>
      <c r="D40" s="105"/>
      <c r="E40" s="104"/>
      <c r="F40" s="104"/>
      <c r="G40" s="104"/>
      <c r="H40" s="101"/>
      <c r="I40" s="47">
        <f>H40*'Lookup Tables'!$I$2</f>
        <v>0</v>
      </c>
      <c r="J40" s="101"/>
      <c r="K40" s="101"/>
      <c r="L40" s="47">
        <f t="shared" ref="L40:L43" si="6">J40*K40*(G40-1)</f>
        <v>0</v>
      </c>
      <c r="M40" s="101"/>
      <c r="N40" s="47">
        <f t="shared" ref="N40:N43" si="7">C40*M40*(G40-0.5)</f>
        <v>0</v>
      </c>
      <c r="O40" s="94">
        <v>0</v>
      </c>
      <c r="P40" s="94">
        <v>0</v>
      </c>
      <c r="Q40" s="94">
        <v>0</v>
      </c>
      <c r="R40" s="99"/>
      <c r="S40" s="93"/>
      <c r="T40" s="4">
        <f>R40+Q40+P40+I40+(O40*C40)+(C40*(G40-0.5)*M40)+(J40*K40*(G40-1))</f>
        <v>0</v>
      </c>
    </row>
    <row r="41" spans="1:20">
      <c r="A41" s="3">
        <v>3</v>
      </c>
      <c r="B41" s="104"/>
      <c r="C41" s="104"/>
      <c r="D41" s="105"/>
      <c r="E41" s="104"/>
      <c r="F41" s="104"/>
      <c r="G41" s="104"/>
      <c r="H41" s="101"/>
      <c r="I41" s="47">
        <f>H41*'Lookup Tables'!$I$2</f>
        <v>0</v>
      </c>
      <c r="J41" s="101"/>
      <c r="K41" s="101"/>
      <c r="L41" s="47">
        <f t="shared" si="6"/>
        <v>0</v>
      </c>
      <c r="M41" s="101"/>
      <c r="N41" s="47">
        <f t="shared" si="7"/>
        <v>0</v>
      </c>
      <c r="O41" s="94">
        <v>0</v>
      </c>
      <c r="P41" s="94">
        <v>0</v>
      </c>
      <c r="Q41" s="94">
        <v>0</v>
      </c>
      <c r="R41" s="99"/>
      <c r="S41" s="93"/>
      <c r="T41" s="4">
        <f>R41+Q41+P41+I41+(O41*C41)+(C41*(G41-0.5)*M41)+(J41*K41*(G41-1))</f>
        <v>0</v>
      </c>
    </row>
    <row r="42" spans="1:20">
      <c r="A42" s="3">
        <v>4</v>
      </c>
      <c r="B42" s="104"/>
      <c r="C42" s="104"/>
      <c r="D42" s="105"/>
      <c r="E42" s="104"/>
      <c r="F42" s="104"/>
      <c r="G42" s="104"/>
      <c r="H42" s="101"/>
      <c r="I42" s="47">
        <f>H42*'Lookup Tables'!$I$2</f>
        <v>0</v>
      </c>
      <c r="J42" s="101"/>
      <c r="K42" s="101"/>
      <c r="L42" s="47">
        <f t="shared" si="6"/>
        <v>0</v>
      </c>
      <c r="M42" s="101"/>
      <c r="N42" s="47">
        <f t="shared" si="7"/>
        <v>0</v>
      </c>
      <c r="O42" s="94">
        <v>0</v>
      </c>
      <c r="P42" s="94">
        <v>0</v>
      </c>
      <c r="Q42" s="94">
        <v>0</v>
      </c>
      <c r="R42" s="99"/>
      <c r="S42" s="93"/>
      <c r="T42" s="4">
        <f>R42+Q42+P42+I42+(O42*C42)+(C42*(G42-0.5)*M42)+(J42*K42*(G42-1))</f>
        <v>0</v>
      </c>
    </row>
    <row r="43" spans="1:20">
      <c r="A43" s="3">
        <v>5</v>
      </c>
      <c r="B43" s="104"/>
      <c r="C43" s="104"/>
      <c r="D43" s="105"/>
      <c r="E43" s="104"/>
      <c r="F43" s="104"/>
      <c r="G43" s="104"/>
      <c r="H43" s="101"/>
      <c r="I43" s="47">
        <f>H43*'Lookup Tables'!$I$2</f>
        <v>0</v>
      </c>
      <c r="J43" s="101"/>
      <c r="K43" s="101"/>
      <c r="L43" s="47">
        <f t="shared" si="6"/>
        <v>0</v>
      </c>
      <c r="M43" s="101"/>
      <c r="N43" s="47">
        <f t="shared" si="7"/>
        <v>0</v>
      </c>
      <c r="O43" s="94">
        <v>0</v>
      </c>
      <c r="P43" s="94">
        <v>0</v>
      </c>
      <c r="Q43" s="94">
        <v>0</v>
      </c>
      <c r="R43" s="99"/>
      <c r="S43" s="93"/>
      <c r="T43" s="4">
        <f>R43+Q43+P43+I43+(O43*C43)+(C43*(G43-0.5)*M43)+(J43*K43*(G43-1))</f>
        <v>0</v>
      </c>
    </row>
    <row r="44" spans="1:20">
      <c r="D44" s="9"/>
    </row>
    <row r="45" spans="1:20">
      <c r="B45" s="3" t="s">
        <v>81</v>
      </c>
      <c r="C45" s="3">
        <f>SUMIF(D39:D43,"Domestic",T39:T43)</f>
        <v>0</v>
      </c>
      <c r="D45" s="9"/>
    </row>
    <row r="46" spans="1:20" ht="13.5" thickBot="1">
      <c r="B46" s="43" t="s">
        <v>82</v>
      </c>
      <c r="C46" s="43">
        <f>SUMIF(D39:D43,"International",T39:T43)</f>
        <v>0</v>
      </c>
      <c r="D46" s="9"/>
    </row>
    <row r="47" spans="1:20">
      <c r="B47" s="42" t="s">
        <v>83</v>
      </c>
      <c r="C47" s="42">
        <f>SUM(C45:C46)</f>
        <v>0</v>
      </c>
      <c r="D47" s="9"/>
    </row>
    <row r="48" spans="1:20">
      <c r="D48" s="9"/>
    </row>
    <row r="49" spans="1:20">
      <c r="A49" s="48" t="s">
        <v>84</v>
      </c>
      <c r="D49" s="9"/>
    </row>
    <row r="50" spans="1:20" ht="26.25" thickBot="1">
      <c r="A50" s="140" t="s">
        <v>49</v>
      </c>
      <c r="B50" s="141" t="s">
        <v>50</v>
      </c>
      <c r="C50" s="141" t="s">
        <v>51</v>
      </c>
      <c r="D50" s="142" t="s">
        <v>52</v>
      </c>
      <c r="E50" s="141" t="s">
        <v>53</v>
      </c>
      <c r="F50" s="141" t="s">
        <v>54</v>
      </c>
      <c r="G50" s="141" t="s">
        <v>55</v>
      </c>
      <c r="H50" s="143" t="s">
        <v>56</v>
      </c>
      <c r="I50" s="141" t="s">
        <v>57</v>
      </c>
      <c r="J50" s="143" t="s">
        <v>58</v>
      </c>
      <c r="K50" s="143" t="s">
        <v>59</v>
      </c>
      <c r="L50" s="141" t="s">
        <v>60</v>
      </c>
      <c r="M50" s="143" t="s">
        <v>61</v>
      </c>
      <c r="N50" s="141" t="s">
        <v>62</v>
      </c>
      <c r="O50" s="141" t="s">
        <v>63</v>
      </c>
      <c r="P50" s="141" t="s">
        <v>64</v>
      </c>
      <c r="Q50" s="141" t="s">
        <v>65</v>
      </c>
      <c r="R50" s="141" t="s">
        <v>66</v>
      </c>
      <c r="S50" s="140" t="s">
        <v>67</v>
      </c>
      <c r="T50" s="143" t="s">
        <v>68</v>
      </c>
    </row>
    <row r="51" spans="1:20">
      <c r="A51" s="44">
        <v>1</v>
      </c>
      <c r="B51" s="102"/>
      <c r="C51" s="102"/>
      <c r="D51" s="103"/>
      <c r="E51" s="102"/>
      <c r="F51" s="102"/>
      <c r="G51" s="102"/>
      <c r="H51" s="100"/>
      <c r="I51" s="45">
        <f>H51*'Lookup Tables'!$I$2</f>
        <v>0</v>
      </c>
      <c r="J51" s="100"/>
      <c r="K51" s="100"/>
      <c r="L51" s="45">
        <f>J51*K51*(G51-1)</f>
        <v>0</v>
      </c>
      <c r="M51" s="100"/>
      <c r="N51" s="45">
        <f>C51*M51*(G51-0.5)</f>
        <v>0</v>
      </c>
      <c r="O51" s="96">
        <v>0</v>
      </c>
      <c r="P51" s="96">
        <v>0</v>
      </c>
      <c r="Q51" s="96">
        <v>0</v>
      </c>
      <c r="R51" s="97"/>
      <c r="S51" s="98"/>
      <c r="T51" s="46">
        <f>R51+Q51+P51+I51+O51+N51+L51</f>
        <v>0</v>
      </c>
    </row>
    <row r="52" spans="1:20">
      <c r="A52" s="3">
        <v>2</v>
      </c>
      <c r="B52" s="104"/>
      <c r="C52" s="104"/>
      <c r="D52" s="105"/>
      <c r="E52" s="104"/>
      <c r="F52" s="104"/>
      <c r="G52" s="104"/>
      <c r="H52" s="101"/>
      <c r="I52" s="47">
        <f>H52*'Lookup Tables'!$I$2</f>
        <v>0</v>
      </c>
      <c r="J52" s="101"/>
      <c r="K52" s="101"/>
      <c r="L52" s="47">
        <f t="shared" ref="L52:L55" si="8">J52*K52*(G52-1)</f>
        <v>0</v>
      </c>
      <c r="M52" s="101"/>
      <c r="N52" s="47">
        <f t="shared" ref="N52:N55" si="9">C52*M52*(G52-0.5)</f>
        <v>0</v>
      </c>
      <c r="O52" s="94">
        <v>0</v>
      </c>
      <c r="P52" s="94">
        <v>0</v>
      </c>
      <c r="Q52" s="94">
        <v>0</v>
      </c>
      <c r="R52" s="99"/>
      <c r="S52" s="93"/>
      <c r="T52" s="4">
        <f>R52+Q52+P52+I52+(O52*C52)+(C52*(G52-0.5)*M52)+(J52*K52*(G52-1))</f>
        <v>0</v>
      </c>
    </row>
    <row r="53" spans="1:20">
      <c r="A53" s="3">
        <v>3</v>
      </c>
      <c r="B53" s="104"/>
      <c r="C53" s="104"/>
      <c r="D53" s="105"/>
      <c r="E53" s="104"/>
      <c r="F53" s="104"/>
      <c r="G53" s="104"/>
      <c r="H53" s="101"/>
      <c r="I53" s="47">
        <f>H53*'Lookup Tables'!$I$2</f>
        <v>0</v>
      </c>
      <c r="J53" s="101"/>
      <c r="K53" s="101"/>
      <c r="L53" s="47">
        <f t="shared" si="8"/>
        <v>0</v>
      </c>
      <c r="M53" s="101"/>
      <c r="N53" s="47">
        <f t="shared" si="9"/>
        <v>0</v>
      </c>
      <c r="O53" s="94">
        <v>0</v>
      </c>
      <c r="P53" s="94">
        <v>0</v>
      </c>
      <c r="Q53" s="94">
        <v>0</v>
      </c>
      <c r="R53" s="99"/>
      <c r="S53" s="93"/>
      <c r="T53" s="4">
        <f>R53+Q53+P53+I53+(O53*C53)+(C53*(G53-0.5)*M53)+(J53*K53*(G53-1))</f>
        <v>0</v>
      </c>
    </row>
    <row r="54" spans="1:20">
      <c r="A54" s="3">
        <v>4</v>
      </c>
      <c r="B54" s="104"/>
      <c r="C54" s="104"/>
      <c r="D54" s="105"/>
      <c r="E54" s="104"/>
      <c r="F54" s="104"/>
      <c r="G54" s="104"/>
      <c r="H54" s="101"/>
      <c r="I54" s="47">
        <f>H54*'Lookup Tables'!$I$2</f>
        <v>0</v>
      </c>
      <c r="J54" s="101"/>
      <c r="K54" s="101"/>
      <c r="L54" s="47">
        <f t="shared" si="8"/>
        <v>0</v>
      </c>
      <c r="M54" s="101"/>
      <c r="N54" s="47">
        <f t="shared" si="9"/>
        <v>0</v>
      </c>
      <c r="O54" s="94">
        <v>0</v>
      </c>
      <c r="P54" s="94">
        <v>0</v>
      </c>
      <c r="Q54" s="94">
        <v>0</v>
      </c>
      <c r="R54" s="99"/>
      <c r="S54" s="93"/>
      <c r="T54" s="4">
        <f>R54+Q54+P54+I54+(O54*C54)+(C54*(G54-0.5)*M54)+(J54*K54*(G54-1))</f>
        <v>0</v>
      </c>
    </row>
    <row r="55" spans="1:20">
      <c r="A55" s="3">
        <v>5</v>
      </c>
      <c r="B55" s="104"/>
      <c r="C55" s="104"/>
      <c r="D55" s="105"/>
      <c r="E55" s="104"/>
      <c r="F55" s="104"/>
      <c r="G55" s="104"/>
      <c r="H55" s="101"/>
      <c r="I55" s="47">
        <f>H55*'Lookup Tables'!$I$2</f>
        <v>0</v>
      </c>
      <c r="J55" s="101"/>
      <c r="K55" s="101"/>
      <c r="L55" s="47">
        <f t="shared" si="8"/>
        <v>0</v>
      </c>
      <c r="M55" s="101"/>
      <c r="N55" s="47">
        <f t="shared" si="9"/>
        <v>0</v>
      </c>
      <c r="O55" s="94">
        <v>0</v>
      </c>
      <c r="P55" s="94">
        <v>0</v>
      </c>
      <c r="Q55" s="94">
        <v>0</v>
      </c>
      <c r="R55" s="99"/>
      <c r="S55" s="93"/>
      <c r="T55" s="4">
        <f>R55+Q55+P55+I55+(O55*C55)+(C55*(G55-0.5)*M55)+(J55*K55*(G55-1))</f>
        <v>0</v>
      </c>
    </row>
    <row r="57" spans="1:20">
      <c r="B57" s="3" t="s">
        <v>85</v>
      </c>
      <c r="C57" s="3">
        <f>SUMIF(D51:D55,"Domestic",T51:T55)</f>
        <v>0</v>
      </c>
    </row>
    <row r="58" spans="1:20" ht="13.5" thickBot="1">
      <c r="B58" s="43" t="s">
        <v>86</v>
      </c>
      <c r="C58" s="43">
        <f>SUMIF(D51:D55,"International",T51:T55)</f>
        <v>0</v>
      </c>
    </row>
    <row r="59" spans="1:20">
      <c r="B59" s="42" t="s">
        <v>87</v>
      </c>
      <c r="C59" s="42">
        <f>SUM(C57:C58)</f>
        <v>0</v>
      </c>
    </row>
  </sheetData>
  <sheetProtection sheet="1" objects="1" scenarios="1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8E2DE9-D5EE-4C0D-ABF4-E85AA8E922A5}">
          <x14:formula1>
            <xm:f>'Lookup Tables'!$H$2:$H$3</xm:f>
          </x14:formula1>
          <xm:sqref>D39:D43 D51:D55 D27:D31 D15:D19 D3:D7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140"/>
  <sheetViews>
    <sheetView zoomScale="70" zoomScaleNormal="70" workbookViewId="0">
      <pane ySplit="7" topLeftCell="A8" activePane="bottomLeft" state="frozen"/>
      <selection pane="bottomLeft" activeCell="B12" sqref="B12"/>
    </sheetView>
  </sheetViews>
  <sheetFormatPr defaultRowHeight="12.75"/>
  <cols>
    <col min="1" max="1" width="64.5703125" bestFit="1" customWidth="1"/>
    <col min="2" max="2" width="56.5703125" customWidth="1"/>
    <col min="3" max="3" width="23.85546875" customWidth="1"/>
    <col min="4" max="4" width="24.28515625" customWidth="1"/>
    <col min="5" max="5" width="16.85546875" customWidth="1"/>
    <col min="6" max="11" width="15.7109375" customWidth="1"/>
  </cols>
  <sheetData>
    <row r="1" spans="1:11" ht="21">
      <c r="A1" s="112" t="s">
        <v>88</v>
      </c>
      <c r="B1" s="75"/>
      <c r="C1" s="114"/>
      <c r="D1" s="114"/>
      <c r="E1" s="114"/>
      <c r="F1" s="113"/>
      <c r="G1" s="113"/>
      <c r="H1" s="113"/>
      <c r="I1" s="113"/>
      <c r="J1" s="113"/>
      <c r="K1" s="113"/>
    </row>
    <row r="2" spans="1:11" ht="21">
      <c r="A2" s="112" t="s">
        <v>89</v>
      </c>
      <c r="B2" s="75" t="s">
        <v>90</v>
      </c>
      <c r="C2" s="114"/>
      <c r="D2" s="114"/>
      <c r="E2" s="114"/>
      <c r="F2" s="113"/>
      <c r="G2" s="113"/>
      <c r="H2" s="113"/>
      <c r="I2" s="113"/>
      <c r="J2" s="113"/>
      <c r="K2" s="113"/>
    </row>
    <row r="3" spans="1:11" ht="21">
      <c r="A3" s="112" t="s">
        <v>91</v>
      </c>
      <c r="B3" s="75"/>
      <c r="C3" s="114"/>
      <c r="D3" s="114"/>
      <c r="E3" s="114"/>
      <c r="F3" s="113"/>
      <c r="G3" s="113"/>
      <c r="H3" s="113"/>
      <c r="I3" s="113"/>
      <c r="J3" s="113"/>
      <c r="K3" s="113"/>
    </row>
    <row r="4" spans="1:11" ht="21">
      <c r="A4" s="112" t="s">
        <v>92</v>
      </c>
      <c r="B4" s="75"/>
      <c r="C4" s="114"/>
      <c r="D4" s="114"/>
      <c r="E4" s="114"/>
      <c r="F4" s="113"/>
      <c r="G4" s="113"/>
      <c r="H4" s="113"/>
      <c r="I4" s="113"/>
      <c r="J4" s="113"/>
      <c r="K4" s="113"/>
    </row>
    <row r="5" spans="1:11" ht="21">
      <c r="A5" s="112" t="s">
        <v>93</v>
      </c>
      <c r="B5" s="76" t="s">
        <v>94</v>
      </c>
      <c r="C5" s="114"/>
      <c r="D5" s="114"/>
      <c r="E5" s="114"/>
      <c r="F5" s="113"/>
      <c r="G5" s="113"/>
      <c r="H5" s="113"/>
      <c r="I5" s="113"/>
      <c r="J5" s="113"/>
      <c r="K5" s="113"/>
    </row>
    <row r="6" spans="1:11" ht="15.75">
      <c r="A6" s="113"/>
      <c r="B6" s="113"/>
      <c r="C6" s="113"/>
      <c r="D6" s="113"/>
      <c r="E6" s="39"/>
      <c r="F6" s="40"/>
      <c r="G6" s="40"/>
      <c r="H6" s="40"/>
      <c r="I6" s="40"/>
      <c r="J6" s="40"/>
      <c r="K6" s="40"/>
    </row>
    <row r="7" spans="1:11" ht="16.5" thickBot="1">
      <c r="A7" s="144"/>
      <c r="B7" s="144"/>
      <c r="C7" s="144"/>
      <c r="D7" s="144"/>
      <c r="E7" s="145"/>
      <c r="F7" s="146" t="s">
        <v>95</v>
      </c>
      <c r="G7" s="146" t="s">
        <v>96</v>
      </c>
      <c r="H7" s="146" t="s">
        <v>97</v>
      </c>
      <c r="I7" s="146" t="s">
        <v>98</v>
      </c>
      <c r="J7" s="146" t="s">
        <v>99</v>
      </c>
      <c r="K7" s="146" t="s">
        <v>100</v>
      </c>
    </row>
    <row r="8" spans="1:11" ht="16.5" thickTop="1">
      <c r="A8" s="80" t="s">
        <v>101</v>
      </c>
      <c r="B8" s="13" t="s">
        <v>102</v>
      </c>
      <c r="C8" s="13"/>
      <c r="D8" s="13" t="s">
        <v>103</v>
      </c>
      <c r="E8" s="13" t="s">
        <v>104</v>
      </c>
      <c r="F8" s="14"/>
      <c r="G8" s="14"/>
      <c r="H8" s="14"/>
      <c r="I8" s="14"/>
      <c r="J8" s="14"/>
      <c r="K8" s="14"/>
    </row>
    <row r="9" spans="1:11" ht="15.75">
      <c r="A9" s="33" t="str">
        <f>'Payroll info'!A2</f>
        <v>Faculty/Staff1</v>
      </c>
      <c r="B9" s="33" t="str">
        <f>'Payroll info'!B2</f>
        <v>PI</v>
      </c>
      <c r="C9" s="33"/>
      <c r="D9" s="33" t="str">
        <f>'Payroll info'!C2</f>
        <v>Faculty</v>
      </c>
      <c r="E9" s="65">
        <v>0.03</v>
      </c>
      <c r="F9" s="34">
        <f>'Payroll info'!I2</f>
        <v>0</v>
      </c>
      <c r="G9" s="34">
        <f t="shared" ref="G9:G20" si="0">IF($B$5="2 Periods",(F9*$E9)+F9,IF($B$5="3 Periods",(F9*$E9)+F9, IF($B$5="4 Periods", (F9*$E9)+F9,IF($B$5="5 Periods", (F9*$E9)+F9,0))))</f>
        <v>0</v>
      </c>
      <c r="H9" s="34">
        <f t="shared" ref="H9:H18" si="1">IF($B$5="3 Periods",(G9*$E9)+G9, IF($B$5="4 Periods", (G9*$E9)+G9,IF($B$5="5 Periods", (G9*$E9)+G9,0)))</f>
        <v>0</v>
      </c>
      <c r="I9" s="34">
        <f t="shared" ref="I9:I18" si="2">IF($B$5="4 Periods", (H9*$E9)+H9,IF($B$5="5 Periods", (H9*$E9)+H9,0))</f>
        <v>0</v>
      </c>
      <c r="J9" s="34">
        <f t="shared" ref="J9:J18" si="3">IF($B$5="5 Periods", (I9*$E9)+I9,0)</f>
        <v>0</v>
      </c>
      <c r="K9" s="34">
        <f>SUM(F9:J9)</f>
        <v>0</v>
      </c>
    </row>
    <row r="10" spans="1:11" ht="15.75">
      <c r="A10" s="33" t="str">
        <f>'Payroll info'!A3</f>
        <v>Faculty/Staff2</v>
      </c>
      <c r="B10" s="33" t="str">
        <f>'Payroll info'!B3</f>
        <v>-</v>
      </c>
      <c r="C10" s="33"/>
      <c r="D10" s="33" t="str">
        <f>'Payroll info'!C3</f>
        <v>-</v>
      </c>
      <c r="E10" s="65">
        <v>0.03</v>
      </c>
      <c r="F10" s="34">
        <f>'Payroll info'!I3</f>
        <v>0</v>
      </c>
      <c r="G10" s="34">
        <f t="shared" si="0"/>
        <v>0</v>
      </c>
      <c r="H10" s="34">
        <f t="shared" si="1"/>
        <v>0</v>
      </c>
      <c r="I10" s="34">
        <f t="shared" si="2"/>
        <v>0</v>
      </c>
      <c r="J10" s="34">
        <f t="shared" si="3"/>
        <v>0</v>
      </c>
      <c r="K10" s="34">
        <f t="shared" ref="K10:K17" si="4">SUM(F10:J10)</f>
        <v>0</v>
      </c>
    </row>
    <row r="11" spans="1:11" ht="15.75">
      <c r="A11" s="33" t="str">
        <f>'Payroll info'!A4</f>
        <v>Faculty/Staff3</v>
      </c>
      <c r="B11" s="33" t="str">
        <f>'Payroll info'!B4</f>
        <v>-</v>
      </c>
      <c r="C11" s="33"/>
      <c r="D11" s="33" t="str">
        <f>'Payroll info'!C4</f>
        <v>-</v>
      </c>
      <c r="E11" s="65">
        <v>0.03</v>
      </c>
      <c r="F11" s="34">
        <f>'Payroll info'!I4</f>
        <v>0</v>
      </c>
      <c r="G11" s="34">
        <f t="shared" si="0"/>
        <v>0</v>
      </c>
      <c r="H11" s="34">
        <f t="shared" si="1"/>
        <v>0</v>
      </c>
      <c r="I11" s="34">
        <f t="shared" si="2"/>
        <v>0</v>
      </c>
      <c r="J11" s="34">
        <f t="shared" si="3"/>
        <v>0</v>
      </c>
      <c r="K11" s="34">
        <f t="shared" si="4"/>
        <v>0</v>
      </c>
    </row>
    <row r="12" spans="1:11" ht="15.75">
      <c r="A12" s="33" t="str">
        <f>'Payroll info'!A5</f>
        <v>Faculty/Staff4</v>
      </c>
      <c r="B12" s="33" t="str">
        <f>'Payroll info'!B5</f>
        <v>-</v>
      </c>
      <c r="C12" s="33"/>
      <c r="D12" s="33" t="str">
        <f>'Payroll info'!C5</f>
        <v>-</v>
      </c>
      <c r="E12" s="65">
        <v>0.03</v>
      </c>
      <c r="F12" s="34">
        <f>'Payroll info'!I5</f>
        <v>0</v>
      </c>
      <c r="G12" s="34">
        <f t="shared" si="0"/>
        <v>0</v>
      </c>
      <c r="H12" s="34">
        <f t="shared" si="1"/>
        <v>0</v>
      </c>
      <c r="I12" s="34">
        <f t="shared" si="2"/>
        <v>0</v>
      </c>
      <c r="J12" s="34">
        <f t="shared" si="3"/>
        <v>0</v>
      </c>
      <c r="K12" s="34">
        <f t="shared" si="4"/>
        <v>0</v>
      </c>
    </row>
    <row r="13" spans="1:11" ht="15.75">
      <c r="A13" s="33" t="str">
        <f>'Payroll info'!A6</f>
        <v>Faculty/Staff5</v>
      </c>
      <c r="B13" s="33" t="str">
        <f>'Payroll info'!B6</f>
        <v>-</v>
      </c>
      <c r="C13" s="33"/>
      <c r="D13" s="33" t="str">
        <f>'Payroll info'!C6</f>
        <v>-</v>
      </c>
      <c r="E13" s="65">
        <v>0.03</v>
      </c>
      <c r="F13" s="34">
        <f>'Payroll info'!I6</f>
        <v>0</v>
      </c>
      <c r="G13" s="34">
        <f t="shared" si="0"/>
        <v>0</v>
      </c>
      <c r="H13" s="34">
        <f t="shared" si="1"/>
        <v>0</v>
      </c>
      <c r="I13" s="34">
        <f t="shared" si="2"/>
        <v>0</v>
      </c>
      <c r="J13" s="34">
        <f t="shared" si="3"/>
        <v>0</v>
      </c>
      <c r="K13" s="34">
        <f t="shared" si="4"/>
        <v>0</v>
      </c>
    </row>
    <row r="14" spans="1:11" ht="15.75">
      <c r="A14" s="33" t="str">
        <f>'Payroll info'!A7</f>
        <v>Faculty/Staff6</v>
      </c>
      <c r="B14" s="33" t="str">
        <f>'Payroll info'!B7</f>
        <v>-</v>
      </c>
      <c r="C14" s="33"/>
      <c r="D14" s="33" t="str">
        <f>'Payroll info'!C7</f>
        <v>-</v>
      </c>
      <c r="E14" s="65">
        <v>0.03</v>
      </c>
      <c r="F14" s="34">
        <f>'Payroll info'!I7</f>
        <v>0</v>
      </c>
      <c r="G14" s="34">
        <f t="shared" si="0"/>
        <v>0</v>
      </c>
      <c r="H14" s="34">
        <f t="shared" si="1"/>
        <v>0</v>
      </c>
      <c r="I14" s="34">
        <f t="shared" si="2"/>
        <v>0</v>
      </c>
      <c r="J14" s="34">
        <f t="shared" si="3"/>
        <v>0</v>
      </c>
      <c r="K14" s="34">
        <f t="shared" si="4"/>
        <v>0</v>
      </c>
    </row>
    <row r="15" spans="1:11" ht="15.75">
      <c r="A15" s="33" t="str">
        <f>'Payroll info'!A8</f>
        <v>Faculty/Staff7</v>
      </c>
      <c r="B15" s="33" t="str">
        <f>'Payroll info'!B8</f>
        <v>-</v>
      </c>
      <c r="C15" s="33"/>
      <c r="D15" s="33" t="str">
        <f>'Payroll info'!C8</f>
        <v>-</v>
      </c>
      <c r="E15" s="65">
        <v>0.03</v>
      </c>
      <c r="F15" s="34">
        <f>'Payroll info'!I8</f>
        <v>0</v>
      </c>
      <c r="G15" s="34">
        <f t="shared" si="0"/>
        <v>0</v>
      </c>
      <c r="H15" s="34">
        <f t="shared" si="1"/>
        <v>0</v>
      </c>
      <c r="I15" s="34">
        <f t="shared" si="2"/>
        <v>0</v>
      </c>
      <c r="J15" s="34">
        <f t="shared" si="3"/>
        <v>0</v>
      </c>
      <c r="K15" s="34">
        <f t="shared" si="4"/>
        <v>0</v>
      </c>
    </row>
    <row r="16" spans="1:11" ht="15.75">
      <c r="A16" s="33" t="str">
        <f>'Payroll info'!A9</f>
        <v>Faculty/Staff8</v>
      </c>
      <c r="B16" s="33" t="str">
        <f>'Payroll info'!B9</f>
        <v>-</v>
      </c>
      <c r="C16" s="33"/>
      <c r="D16" s="33" t="str">
        <f>'Payroll info'!C9</f>
        <v>-</v>
      </c>
      <c r="E16" s="65">
        <v>0.03</v>
      </c>
      <c r="F16" s="34">
        <f>'Payroll info'!I9</f>
        <v>0</v>
      </c>
      <c r="G16" s="34">
        <f t="shared" si="0"/>
        <v>0</v>
      </c>
      <c r="H16" s="34">
        <f t="shared" si="1"/>
        <v>0</v>
      </c>
      <c r="I16" s="34">
        <f t="shared" si="2"/>
        <v>0</v>
      </c>
      <c r="J16" s="34">
        <f t="shared" si="3"/>
        <v>0</v>
      </c>
      <c r="K16" s="34">
        <f t="shared" si="4"/>
        <v>0</v>
      </c>
    </row>
    <row r="17" spans="1:11" ht="15.75">
      <c r="A17" s="33" t="str">
        <f>'Payroll info'!A10</f>
        <v>Faculty/Staff9</v>
      </c>
      <c r="B17" s="33" t="str">
        <f>'Payroll info'!B10</f>
        <v>-</v>
      </c>
      <c r="C17" s="33"/>
      <c r="D17" s="33" t="str">
        <f>'Payroll info'!C10</f>
        <v>-</v>
      </c>
      <c r="E17" s="65">
        <v>0.03</v>
      </c>
      <c r="F17" s="34">
        <f>'Payroll info'!I10</f>
        <v>0</v>
      </c>
      <c r="G17" s="34">
        <f t="shared" si="0"/>
        <v>0</v>
      </c>
      <c r="H17" s="34">
        <f t="shared" si="1"/>
        <v>0</v>
      </c>
      <c r="I17" s="34">
        <f t="shared" si="2"/>
        <v>0</v>
      </c>
      <c r="J17" s="34">
        <f t="shared" si="3"/>
        <v>0</v>
      </c>
      <c r="K17" s="34">
        <f t="shared" si="4"/>
        <v>0</v>
      </c>
    </row>
    <row r="18" spans="1:11" ht="15.75">
      <c r="A18" s="33" t="str">
        <f>'Payroll info'!A11</f>
        <v>Faculty/Staff10</v>
      </c>
      <c r="B18" s="33" t="str">
        <f>'Payroll info'!B11</f>
        <v>-</v>
      </c>
      <c r="C18" s="33"/>
      <c r="D18" s="33" t="str">
        <f>'Payroll info'!C11</f>
        <v>-</v>
      </c>
      <c r="E18" s="65">
        <v>0.03</v>
      </c>
      <c r="F18" s="34">
        <f>'Payroll info'!I11</f>
        <v>0</v>
      </c>
      <c r="G18" s="34">
        <f t="shared" si="0"/>
        <v>0</v>
      </c>
      <c r="H18" s="34">
        <f t="shared" si="1"/>
        <v>0</v>
      </c>
      <c r="I18" s="34">
        <f t="shared" si="2"/>
        <v>0</v>
      </c>
      <c r="J18" s="34">
        <f t="shared" si="3"/>
        <v>0</v>
      </c>
      <c r="K18" s="34">
        <f>SUM(F18:J18)</f>
        <v>0</v>
      </c>
    </row>
    <row r="19" spans="1:11" ht="15.75">
      <c r="A19" s="10"/>
      <c r="B19" s="10"/>
      <c r="C19" s="10"/>
      <c r="D19" s="10"/>
      <c r="E19" s="10"/>
      <c r="F19" s="15"/>
      <c r="G19" s="15"/>
      <c r="H19" s="15"/>
      <c r="I19" s="15"/>
      <c r="J19" s="15"/>
      <c r="K19" s="15"/>
    </row>
    <row r="20" spans="1:11" ht="15.75">
      <c r="A20" s="84" t="s">
        <v>105</v>
      </c>
      <c r="B20" s="83" t="s">
        <v>106</v>
      </c>
      <c r="C20" s="33">
        <f>COUNTIF('Payroll info'!D14:D18,"&gt;0")</f>
        <v>0</v>
      </c>
      <c r="D20" s="33"/>
      <c r="E20" s="81">
        <v>0.03</v>
      </c>
      <c r="F20" s="34">
        <f>SUM('Payroll info'!D14:D18)</f>
        <v>0</v>
      </c>
      <c r="G20" s="34">
        <f t="shared" si="0"/>
        <v>0</v>
      </c>
      <c r="H20" s="34">
        <f t="shared" ref="H20" si="5">IF($B$5="3 Periods",(G20*$E20)+G20, IF($B$5="4 Periods", (G20*$E20)+G20,IF($B$5="5 Periods", (G20*$E20)+G20,0)))</f>
        <v>0</v>
      </c>
      <c r="I20" s="34">
        <f t="shared" ref="I20" si="6">IF($B$5="4 Periods", (H20*$E20)+H20,IF($B$5="5 Periods", (H20*$E20)+H20,0))</f>
        <v>0</v>
      </c>
      <c r="J20" s="34">
        <f t="shared" ref="J20" si="7">IF($B$5="5 Periods", (I20*$E20)+I20,0)</f>
        <v>0</v>
      </c>
      <c r="K20" s="82">
        <f>SUM(F20:J20)</f>
        <v>0</v>
      </c>
    </row>
    <row r="21" spans="1:11" ht="15.75">
      <c r="A21" s="10"/>
      <c r="B21" s="10"/>
      <c r="C21" s="10"/>
      <c r="D21" s="10"/>
      <c r="E21" s="10"/>
      <c r="F21" s="15"/>
      <c r="G21" s="15"/>
      <c r="H21" s="15"/>
      <c r="I21" s="15"/>
      <c r="J21" s="15"/>
      <c r="K21" s="15"/>
    </row>
    <row r="22" spans="1:11" ht="15.75">
      <c r="A22" s="80" t="s">
        <v>107</v>
      </c>
      <c r="B22" s="13" t="s">
        <v>41</v>
      </c>
      <c r="C22" s="13"/>
      <c r="D22" s="13" t="s">
        <v>108</v>
      </c>
      <c r="E22" s="13"/>
      <c r="F22" s="15"/>
      <c r="G22" s="15"/>
      <c r="H22" s="15"/>
      <c r="I22" s="15"/>
      <c r="J22" s="15"/>
      <c r="K22" s="15"/>
    </row>
    <row r="23" spans="1:11" ht="15.75">
      <c r="A23" s="33" t="str">
        <f>'Payroll info'!A22</f>
        <v>Hourly Employee Type 1</v>
      </c>
      <c r="B23" s="35">
        <f>'Payroll info'!D22</f>
        <v>0</v>
      </c>
      <c r="C23" s="35"/>
      <c r="D23" s="33">
        <f>'Payroll info'!B22*'Payroll info'!C22</f>
        <v>0</v>
      </c>
      <c r="E23" s="65">
        <v>0.03</v>
      </c>
      <c r="F23" s="34">
        <f>B23*D23</f>
        <v>0</v>
      </c>
      <c r="G23" s="34">
        <f>IF($B$5="2 Periods",(F23*$E23)+F23,IF($B$5="3 Periods",(F23*$E23)+F23, IF($B$5="4 Periods", (F23*$E23)+F23,IF($B$5="5 Periods", (F23*$E23)+F23,0))))</f>
        <v>0</v>
      </c>
      <c r="H23" s="34">
        <f>IF($B$5="3 Periods",(G23*$E23)+G23, IF($B$5="4 Periods", (G23*$E23)+G23,IF($B$5="5 Periods", (G23*$E23)+G23,0)))</f>
        <v>0</v>
      </c>
      <c r="I23" s="34">
        <f>IF($B$5="4 Periods", (H23*$E23)+H23,IF($B$5="5 Periods", (H23*$E23)+H23,0))</f>
        <v>0</v>
      </c>
      <c r="J23" s="34">
        <f>IF($B$5="5 Periods", (I23*$E23)+I23,0)</f>
        <v>0</v>
      </c>
      <c r="K23" s="34">
        <f>SUM(F23:J23)</f>
        <v>0</v>
      </c>
    </row>
    <row r="24" spans="1:11" ht="15.75">
      <c r="A24" s="33" t="str">
        <f>'Payroll info'!A23</f>
        <v>Hourly Employee Type 2</v>
      </c>
      <c r="B24" s="35">
        <f>'Payroll info'!D23</f>
        <v>0</v>
      </c>
      <c r="C24" s="35"/>
      <c r="D24" s="33">
        <f>'Payroll info'!B23*'Payroll info'!C23</f>
        <v>0</v>
      </c>
      <c r="E24" s="65">
        <v>0.03</v>
      </c>
      <c r="F24" s="34">
        <f t="shared" ref="F24:F27" si="8">B24*D24</f>
        <v>0</v>
      </c>
      <c r="G24" s="34">
        <f>IF($B$5="2 Periods",(F24*$E24)+F24,IF($B$5="3 Periods",(F24*$E24)+F24, IF($B$5="4 Periods", (F24*$E24)+F24,IF($B$5="5 Periods", (F24*$E24)+F24,0))))</f>
        <v>0</v>
      </c>
      <c r="H24" s="34">
        <f>IF($B$5="3 Periods",(G24*$E24)+G24, IF($B$5="4 Periods", (G24*$E24)+G24,IF($B$5="5 Periods", (G24*$E24)+G24,0)))</f>
        <v>0</v>
      </c>
      <c r="I24" s="34">
        <f>IF($B$5="4 Periods", (H24*$E24)+H24,IF($B$5="5 Periods", (H24*$E24)+H24,0))</f>
        <v>0</v>
      </c>
      <c r="J24" s="34">
        <f>IF($B$5="5 Periods", (I24*$E24)+I24,0)</f>
        <v>0</v>
      </c>
      <c r="K24" s="34">
        <f>SUM(F24:J24)</f>
        <v>0</v>
      </c>
    </row>
    <row r="25" spans="1:11" ht="15.75">
      <c r="A25" s="33" t="str">
        <f>'Payroll info'!A24</f>
        <v>Hourly Employee Type 3</v>
      </c>
      <c r="B25" s="35">
        <f>'Payroll info'!D24</f>
        <v>0</v>
      </c>
      <c r="C25" s="35"/>
      <c r="D25" s="33">
        <f>'Payroll info'!B24*'Payroll info'!C24</f>
        <v>0</v>
      </c>
      <c r="E25" s="65">
        <v>0.03</v>
      </c>
      <c r="F25" s="34">
        <f t="shared" si="8"/>
        <v>0</v>
      </c>
      <c r="G25" s="34">
        <f>IF($B$5="2 Periods",(F25*$E25)+F25,IF($B$5="3 Periods",(F25*$E25)+F25, IF($B$5="4 Periods", (F25*$E25)+F25,IF($B$5="5 Periods", (F25*$E25)+F25,0))))</f>
        <v>0</v>
      </c>
      <c r="H25" s="34">
        <f>IF($B$5="3 Periods",(G25*$E25)+G25, IF($B$5="4 Periods", (G25*$E25)+G25,IF($B$5="5 Periods", (G25*$E25)+G25,0)))</f>
        <v>0</v>
      </c>
      <c r="I25" s="34">
        <f>IF($B$5="4 Periods", (H25*$E25)+H25,IF($B$5="5 Periods", (H25*$E25)+H25,0))</f>
        <v>0</v>
      </c>
      <c r="J25" s="34">
        <f>IF($B$5="5 Periods", (I25*$E25)+I25,0)</f>
        <v>0</v>
      </c>
      <c r="K25" s="34">
        <f>SUM(F25:J25)</f>
        <v>0</v>
      </c>
    </row>
    <row r="26" spans="1:11" ht="15.75">
      <c r="A26" s="33" t="str">
        <f>'Payroll info'!A25</f>
        <v>Hourly Employee Type 4</v>
      </c>
      <c r="B26" s="35">
        <f>'Payroll info'!D25</f>
        <v>0</v>
      </c>
      <c r="C26" s="35"/>
      <c r="D26" s="33">
        <f>'Payroll info'!B25*'Payroll info'!C25</f>
        <v>0</v>
      </c>
      <c r="E26" s="65">
        <v>0.03</v>
      </c>
      <c r="F26" s="34">
        <f t="shared" si="8"/>
        <v>0</v>
      </c>
      <c r="G26" s="34">
        <f>IF($B$5="2 Periods",(F26*$E26)+F26,IF($B$5="3 Periods",(F26*$E26)+F26, IF($B$5="4 Periods", (F26*$E26)+F26,IF($B$5="5 Periods", (F26*$E26)+F26,0))))</f>
        <v>0</v>
      </c>
      <c r="H26" s="34">
        <f>IF($B$5="3 Periods",(G26*$E26)+G26, IF($B$5="4 Periods", (G26*$E26)+G26,IF($B$5="5 Periods", (G26*$E26)+G26,0)))</f>
        <v>0</v>
      </c>
      <c r="I26" s="34">
        <f>IF($B$5="4 Periods", (H26*$E26)+H26,IF($B$5="5 Periods", (H26*$E26)+H26,0))</f>
        <v>0</v>
      </c>
      <c r="J26" s="34">
        <f>IF($B$5="5 Periods", (I26*$E26)+I26,0)</f>
        <v>0</v>
      </c>
      <c r="K26" s="34">
        <f>SUM(F26:J26)</f>
        <v>0</v>
      </c>
    </row>
    <row r="27" spans="1:11" ht="15.75">
      <c r="A27" s="33" t="str">
        <f>'Payroll info'!A26</f>
        <v>Hourly Employee Type 5</v>
      </c>
      <c r="B27" s="35">
        <f>'Payroll info'!D26</f>
        <v>0</v>
      </c>
      <c r="C27" s="35"/>
      <c r="D27" s="33">
        <f>'Payroll info'!B26*'Payroll info'!C26</f>
        <v>0</v>
      </c>
      <c r="E27" s="65">
        <v>0.03</v>
      </c>
      <c r="F27" s="34">
        <f t="shared" si="8"/>
        <v>0</v>
      </c>
      <c r="G27" s="34">
        <f>IF($B$5="2 Periods",(F27*$E27)+F27,IF($B$5="3 Periods",(F27*$E27)+F27, IF($B$5="4 Periods", (F27*$E27)+F27,IF($B$5="5 Periods", (F27*$E27)+F27,0))))</f>
        <v>0</v>
      </c>
      <c r="H27" s="34">
        <f>IF($B$5="3 Periods",(G27*$E27)+G27, IF($B$5="4 Periods", (G27*$E27)+G27,IF($B$5="5 Periods", (G27*$E27)+G27,0)))</f>
        <v>0</v>
      </c>
      <c r="I27" s="34">
        <f>IF($B$5="4 Periods", (H27*$E27)+H27,IF($B$5="5 Periods", (H27*$E27)+H27,0))</f>
        <v>0</v>
      </c>
      <c r="J27" s="34">
        <f>IF($B$5="5 Periods", (I27*$E27)+I27,0)</f>
        <v>0</v>
      </c>
      <c r="K27" s="34">
        <f>SUM(F27:J27)</f>
        <v>0</v>
      </c>
    </row>
    <row r="28" spans="1:11" ht="15.75">
      <c r="A28" s="10"/>
      <c r="B28" s="16"/>
      <c r="C28" s="16"/>
      <c r="D28" s="10"/>
      <c r="E28" s="17"/>
      <c r="F28" s="15"/>
      <c r="G28" s="15"/>
      <c r="H28" s="15"/>
      <c r="I28" s="15"/>
      <c r="J28" s="15"/>
      <c r="K28" s="15"/>
    </row>
    <row r="29" spans="1:11" s="2" customFormat="1" ht="15.75">
      <c r="A29" s="36" t="s">
        <v>109</v>
      </c>
      <c r="B29" s="36"/>
      <c r="C29" s="36"/>
      <c r="D29" s="36"/>
      <c r="E29" s="36"/>
      <c r="F29" s="37">
        <f t="shared" ref="F29:I29" si="9">SUM(F9:F27)</f>
        <v>0</v>
      </c>
      <c r="G29" s="37">
        <f t="shared" si="9"/>
        <v>0</v>
      </c>
      <c r="H29" s="37">
        <f t="shared" si="9"/>
        <v>0</v>
      </c>
      <c r="I29" s="37">
        <f t="shared" si="9"/>
        <v>0</v>
      </c>
      <c r="J29" s="37">
        <f>SUM(J9:J27)</f>
        <v>0</v>
      </c>
      <c r="K29" s="37">
        <f>SUM(K9:K27)</f>
        <v>0</v>
      </c>
    </row>
    <row r="30" spans="1:11" s="2" customFormat="1" ht="15.75">
      <c r="A30" s="18"/>
      <c r="B30" s="18"/>
      <c r="C30" s="18"/>
      <c r="D30" s="18"/>
      <c r="E30" s="11" t="s">
        <v>110</v>
      </c>
      <c r="F30" s="19"/>
      <c r="G30" s="19"/>
      <c r="H30" s="19"/>
      <c r="I30" s="19"/>
      <c r="J30" s="19"/>
      <c r="K30" s="19"/>
    </row>
    <row r="31" spans="1:11" ht="15.75">
      <c r="A31" s="10"/>
      <c r="B31" s="10"/>
      <c r="C31" s="10"/>
      <c r="D31" s="10"/>
      <c r="E31" s="11" t="s">
        <v>111</v>
      </c>
      <c r="F31" s="15"/>
      <c r="G31" s="15"/>
      <c r="H31" s="15"/>
      <c r="I31" s="15"/>
      <c r="J31" s="15"/>
      <c r="K31" s="15"/>
    </row>
    <row r="32" spans="1:11" ht="15.75">
      <c r="A32" s="13" t="s">
        <v>112</v>
      </c>
      <c r="B32" s="13"/>
      <c r="C32" s="13"/>
      <c r="D32" s="13"/>
      <c r="E32" s="10"/>
      <c r="F32" s="15"/>
      <c r="G32" s="15"/>
      <c r="H32" s="15"/>
      <c r="I32" s="15"/>
      <c r="J32" s="15"/>
      <c r="K32" s="15"/>
    </row>
    <row r="33" spans="1:11" ht="15.75">
      <c r="A33" s="33" t="s">
        <v>113</v>
      </c>
      <c r="B33" s="33"/>
      <c r="C33" s="33"/>
      <c r="D33" s="33"/>
      <c r="E33" s="38">
        <v>0.38700000000000001</v>
      </c>
      <c r="F33" s="34">
        <f>SUMIF($D$9:$D$18,"Faculty",F$9:F$18)*$E33</f>
        <v>0</v>
      </c>
      <c r="G33" s="34">
        <f>SUMIF($D$9:$D$18,"Faculty",G$9:G$18)*$E33</f>
        <v>0</v>
      </c>
      <c r="H33" s="34">
        <f>SUMIF($D$9:$D$18,"Faculty",H$9:H$18)*$E33</f>
        <v>0</v>
      </c>
      <c r="I33" s="34">
        <f>SUMIF($D$9:$D$18,"Faculty",I$9:I$18)*$E33</f>
        <v>0</v>
      </c>
      <c r="J33" s="34">
        <f>SUMIF($D$9:$D$18,"Faculty",J$9:J$18)*$E33</f>
        <v>0</v>
      </c>
      <c r="K33" s="34">
        <f>SUMIF($D$9:$D$27,"Faculty",K$9:K$27)*$E33</f>
        <v>0</v>
      </c>
    </row>
    <row r="34" spans="1:11" ht="15.75">
      <c r="A34" s="33" t="s">
        <v>114</v>
      </c>
      <c r="B34" s="33"/>
      <c r="C34" s="33"/>
      <c r="D34" s="33"/>
      <c r="E34" s="38">
        <v>0.437</v>
      </c>
      <c r="F34" s="34">
        <f>SUMIF($D$9:$D$18,"Staff",F$9:F$18)*$E34</f>
        <v>0</v>
      </c>
      <c r="G34" s="34">
        <f>SUMIF($D$9:$D$18,"Staff",G$9:G$18)*$E34</f>
        <v>0</v>
      </c>
      <c r="H34" s="34">
        <f>SUMIF($D$9:$D$18,"Staff",H$9:H$18)*$E34</f>
        <v>0</v>
      </c>
      <c r="I34" s="34">
        <f>SUMIF($D$9:$D$18,"Staff",I$9:I$18)*$E34</f>
        <v>0</v>
      </c>
      <c r="J34" s="34">
        <f>SUMIF($D$9:$D$18,"Staff",J$9:J$18)*$E34</f>
        <v>0</v>
      </c>
      <c r="K34" s="34">
        <f>SUMIF($D$9:$D$27,"Staff",K$9:K$27)*$E34</f>
        <v>0</v>
      </c>
    </row>
    <row r="35" spans="1:11" ht="15.75">
      <c r="A35" s="33" t="s">
        <v>115</v>
      </c>
      <c r="B35" s="33"/>
      <c r="C35" s="33"/>
      <c r="D35" s="33"/>
      <c r="E35" s="38">
        <v>3.3000000000000002E-2</v>
      </c>
      <c r="F35" s="34">
        <f>(SUMIF($D$9:$D$18,"Student/Non-Benefitted",F$9:F$18)+SUM(F23:F27)+SUM(F20))*$E35</f>
        <v>0</v>
      </c>
      <c r="G35" s="34">
        <f t="shared" ref="G35:J35" si="10">(SUMIF($D$9:$D$18,"Student/Non-Benefitted",G$9:G$18)+SUM(G23:G27)+SUM(G20))*$E35</f>
        <v>0</v>
      </c>
      <c r="H35" s="34">
        <f t="shared" si="10"/>
        <v>0</v>
      </c>
      <c r="I35" s="34">
        <f t="shared" si="10"/>
        <v>0</v>
      </c>
      <c r="J35" s="34">
        <f t="shared" si="10"/>
        <v>0</v>
      </c>
      <c r="K35" s="34">
        <f>SUMIF($D$9:$D$27,"Student/Non-Benefitted",$F$9:$F$27)*$E35</f>
        <v>0</v>
      </c>
    </row>
    <row r="36" spans="1:11" s="2" customFormat="1" ht="15.75">
      <c r="A36" s="36" t="s">
        <v>116</v>
      </c>
      <c r="B36" s="36"/>
      <c r="C36" s="36"/>
      <c r="D36" s="36"/>
      <c r="E36" s="36"/>
      <c r="F36" s="37">
        <f>SUM(F33:F35)</f>
        <v>0</v>
      </c>
      <c r="G36" s="37">
        <f>SUM(G33:G35)</f>
        <v>0</v>
      </c>
      <c r="H36" s="37">
        <f>SUM(H33:H35)</f>
        <v>0</v>
      </c>
      <c r="I36" s="37">
        <f>SUM(I33:I35)</f>
        <v>0</v>
      </c>
      <c r="J36" s="37">
        <f>SUM(J33:J35)</f>
        <v>0</v>
      </c>
      <c r="K36" s="37">
        <f>SUM(F36:J36)</f>
        <v>0</v>
      </c>
    </row>
    <row r="37" spans="1:11" s="2" customFormat="1" ht="15.75">
      <c r="A37" s="18"/>
      <c r="B37" s="18"/>
      <c r="C37" s="18"/>
      <c r="D37" s="18"/>
      <c r="E37" s="18"/>
      <c r="F37" s="19"/>
      <c r="G37" s="19"/>
      <c r="H37" s="19"/>
      <c r="I37" s="19"/>
      <c r="J37" s="19"/>
      <c r="K37" s="19"/>
    </row>
    <row r="38" spans="1:11" s="2" customFormat="1" ht="15.75">
      <c r="A38" s="20" t="s">
        <v>117</v>
      </c>
      <c r="B38" s="20"/>
      <c r="C38" s="20"/>
      <c r="D38" s="20"/>
      <c r="E38" s="20"/>
      <c r="F38" s="21">
        <f t="shared" ref="F38:K38" si="11">SUM(F29,F36)</f>
        <v>0</v>
      </c>
      <c r="G38" s="21">
        <f t="shared" si="11"/>
        <v>0</v>
      </c>
      <c r="H38" s="21">
        <f t="shared" si="11"/>
        <v>0</v>
      </c>
      <c r="I38" s="21">
        <f t="shared" si="11"/>
        <v>0</v>
      </c>
      <c r="J38" s="21">
        <f>SUM(J29,J36)</f>
        <v>0</v>
      </c>
      <c r="K38" s="21">
        <f t="shared" si="11"/>
        <v>0</v>
      </c>
    </row>
    <row r="39" spans="1:11" ht="15.75">
      <c r="A39" s="10"/>
      <c r="B39" s="10"/>
      <c r="C39" s="10"/>
      <c r="D39" s="10"/>
      <c r="E39" s="10"/>
      <c r="F39" s="15"/>
      <c r="G39" s="15"/>
      <c r="H39" s="15"/>
      <c r="I39" s="15"/>
      <c r="J39" s="15"/>
      <c r="K39" s="15"/>
    </row>
    <row r="40" spans="1:11" ht="15.75">
      <c r="A40" s="80" t="s">
        <v>118</v>
      </c>
      <c r="B40" s="13"/>
      <c r="C40" s="13"/>
      <c r="D40" s="13"/>
      <c r="E40" s="13"/>
      <c r="F40" s="15"/>
      <c r="G40" s="15"/>
      <c r="H40" s="15"/>
      <c r="I40" s="15"/>
      <c r="J40" s="15"/>
      <c r="K40" s="15"/>
    </row>
    <row r="41" spans="1:11" ht="15.75">
      <c r="A41" s="33" t="s">
        <v>119</v>
      </c>
      <c r="B41" s="33"/>
      <c r="C41" s="33"/>
      <c r="D41" s="33"/>
      <c r="E41" s="33"/>
      <c r="F41" s="49">
        <f>'Travel Info'!C9</f>
        <v>0</v>
      </c>
      <c r="G41" s="49">
        <f>'Travel Info'!C21</f>
        <v>0</v>
      </c>
      <c r="H41" s="49">
        <f>'Travel Info'!C33</f>
        <v>0</v>
      </c>
      <c r="I41" s="49">
        <f>'Travel Info'!C45</f>
        <v>0</v>
      </c>
      <c r="J41" s="49">
        <f>'Travel Info'!C57</f>
        <v>0</v>
      </c>
      <c r="K41" s="34">
        <f>SUM(F41:J41)</f>
        <v>0</v>
      </c>
    </row>
    <row r="42" spans="1:11" ht="15.75">
      <c r="A42" s="33" t="s">
        <v>120</v>
      </c>
      <c r="B42" s="33"/>
      <c r="C42" s="33"/>
      <c r="D42" s="33"/>
      <c r="E42" s="33"/>
      <c r="F42" s="49">
        <f>'Travel Info'!C10</f>
        <v>0</v>
      </c>
      <c r="G42" s="49">
        <f>'Travel Info'!C22</f>
        <v>0</v>
      </c>
      <c r="H42" s="49">
        <f>'Travel Info'!C34</f>
        <v>0</v>
      </c>
      <c r="I42" s="49">
        <f>'Travel Info'!C46</f>
        <v>0</v>
      </c>
      <c r="J42" s="49">
        <f>'Travel Info'!C58</f>
        <v>0</v>
      </c>
      <c r="K42" s="34">
        <f>SUM(F42:J42)</f>
        <v>0</v>
      </c>
    </row>
    <row r="43" spans="1:11" s="2" customFormat="1" ht="15.75">
      <c r="A43" s="20" t="s">
        <v>121</v>
      </c>
      <c r="B43" s="20"/>
      <c r="C43" s="20"/>
      <c r="D43" s="20"/>
      <c r="E43" s="20"/>
      <c r="F43" s="21">
        <f>SUM(F41:F42)</f>
        <v>0</v>
      </c>
      <c r="G43" s="21">
        <f>SUM(G41:G42)</f>
        <v>0</v>
      </c>
      <c r="H43" s="21">
        <f>SUM(H41:H42)</f>
        <v>0</v>
      </c>
      <c r="I43" s="21">
        <f>SUM(I41:I42)</f>
        <v>0</v>
      </c>
      <c r="J43" s="21">
        <f>SUM(J41:J42)</f>
        <v>0</v>
      </c>
      <c r="K43" s="21">
        <f>SUM(F43:J43)</f>
        <v>0</v>
      </c>
    </row>
    <row r="44" spans="1:11" ht="15.75">
      <c r="A44" s="10"/>
      <c r="B44" s="10"/>
      <c r="C44" s="10"/>
      <c r="D44" s="10"/>
      <c r="E44" s="10"/>
      <c r="F44" s="12"/>
      <c r="G44" s="12"/>
      <c r="H44" s="12"/>
      <c r="I44" s="12"/>
      <c r="J44" s="12"/>
      <c r="K44" s="12"/>
    </row>
    <row r="45" spans="1:11" ht="15.75">
      <c r="A45" s="13" t="s">
        <v>122</v>
      </c>
      <c r="B45" s="13" t="s">
        <v>123</v>
      </c>
      <c r="C45" s="13"/>
      <c r="D45" s="13"/>
      <c r="E45" s="13"/>
      <c r="F45" s="15"/>
      <c r="G45" s="15"/>
      <c r="H45" s="15"/>
      <c r="I45" s="15"/>
      <c r="J45" s="15"/>
      <c r="K45" s="15"/>
    </row>
    <row r="46" spans="1:11" ht="15.75">
      <c r="A46" s="33" t="s">
        <v>124</v>
      </c>
      <c r="B46" s="166"/>
      <c r="C46" s="167"/>
      <c r="D46" s="167"/>
      <c r="E46" s="167"/>
      <c r="F46" s="106">
        <v>0</v>
      </c>
      <c r="G46" s="106">
        <v>0</v>
      </c>
      <c r="H46" s="106">
        <v>0</v>
      </c>
      <c r="I46" s="106">
        <v>0</v>
      </c>
      <c r="J46" s="106">
        <v>0</v>
      </c>
      <c r="K46" s="34">
        <f t="shared" ref="K46:K58" si="12">SUM(F46:J46)</f>
        <v>0</v>
      </c>
    </row>
    <row r="47" spans="1:11" ht="15.75">
      <c r="A47" s="33" t="s">
        <v>125</v>
      </c>
      <c r="B47" s="166"/>
      <c r="C47" s="166"/>
      <c r="D47" s="166"/>
      <c r="E47" s="166"/>
      <c r="F47" s="106">
        <v>0</v>
      </c>
      <c r="G47" s="106">
        <v>0</v>
      </c>
      <c r="H47" s="106">
        <v>0</v>
      </c>
      <c r="I47" s="106">
        <v>0</v>
      </c>
      <c r="J47" s="106">
        <v>0</v>
      </c>
      <c r="K47" s="34">
        <f t="shared" si="12"/>
        <v>0</v>
      </c>
    </row>
    <row r="48" spans="1:11" ht="15.75">
      <c r="A48" s="33" t="s">
        <v>126</v>
      </c>
      <c r="B48" s="166"/>
      <c r="C48" s="167"/>
      <c r="D48" s="167"/>
      <c r="E48" s="167"/>
      <c r="F48" s="106">
        <v>0</v>
      </c>
      <c r="G48" s="106">
        <v>0</v>
      </c>
      <c r="H48" s="106">
        <v>0</v>
      </c>
      <c r="I48" s="106">
        <v>0</v>
      </c>
      <c r="J48" s="106">
        <v>0</v>
      </c>
      <c r="K48" s="34">
        <f t="shared" si="12"/>
        <v>0</v>
      </c>
    </row>
    <row r="49" spans="1:11" ht="15.75">
      <c r="A49" s="33" t="s">
        <v>127</v>
      </c>
      <c r="B49" s="166"/>
      <c r="C49" s="167"/>
      <c r="D49" s="167"/>
      <c r="E49" s="167"/>
      <c r="F49" s="106">
        <v>0</v>
      </c>
      <c r="G49" s="106">
        <v>0</v>
      </c>
      <c r="H49" s="106">
        <v>0</v>
      </c>
      <c r="I49" s="106">
        <v>0</v>
      </c>
      <c r="J49" s="106">
        <v>0</v>
      </c>
      <c r="K49" s="34">
        <f t="shared" si="12"/>
        <v>0</v>
      </c>
    </row>
    <row r="50" spans="1:11" ht="15.75">
      <c r="A50" s="33" t="s">
        <v>128</v>
      </c>
      <c r="B50" s="166"/>
      <c r="C50" s="167"/>
      <c r="D50" s="167"/>
      <c r="E50" s="167"/>
      <c r="F50" s="106">
        <v>0</v>
      </c>
      <c r="G50" s="106">
        <v>0</v>
      </c>
      <c r="H50" s="106">
        <v>0</v>
      </c>
      <c r="I50" s="106">
        <v>0</v>
      </c>
      <c r="J50" s="106">
        <v>0</v>
      </c>
      <c r="K50" s="34">
        <f t="shared" si="12"/>
        <v>0</v>
      </c>
    </row>
    <row r="51" spans="1:11" ht="15.75">
      <c r="A51" s="33" t="s">
        <v>129</v>
      </c>
      <c r="B51" s="166"/>
      <c r="C51" s="167"/>
      <c r="D51" s="167"/>
      <c r="E51" s="167"/>
      <c r="F51" s="106">
        <v>0</v>
      </c>
      <c r="G51" s="106">
        <v>0</v>
      </c>
      <c r="H51" s="106">
        <v>0</v>
      </c>
      <c r="I51" s="106">
        <v>0</v>
      </c>
      <c r="J51" s="106">
        <v>0</v>
      </c>
      <c r="K51" s="34">
        <f t="shared" si="12"/>
        <v>0</v>
      </c>
    </row>
    <row r="52" spans="1:11" ht="15.75">
      <c r="A52" s="77" t="s">
        <v>130</v>
      </c>
      <c r="B52" s="166"/>
      <c r="C52" s="167"/>
      <c r="D52" s="167"/>
      <c r="E52" s="167"/>
      <c r="F52" s="106">
        <v>0</v>
      </c>
      <c r="G52" s="106">
        <v>0</v>
      </c>
      <c r="H52" s="106">
        <v>0</v>
      </c>
      <c r="I52" s="106">
        <v>0</v>
      </c>
      <c r="J52" s="106">
        <v>0</v>
      </c>
      <c r="K52" s="34">
        <f t="shared" si="12"/>
        <v>0</v>
      </c>
    </row>
    <row r="53" spans="1:11" ht="15.75">
      <c r="A53" s="77" t="s">
        <v>130</v>
      </c>
      <c r="B53" s="166"/>
      <c r="C53" s="167"/>
      <c r="D53" s="167"/>
      <c r="E53" s="167"/>
      <c r="F53" s="106">
        <v>0</v>
      </c>
      <c r="G53" s="106">
        <v>0</v>
      </c>
      <c r="H53" s="106">
        <v>0</v>
      </c>
      <c r="I53" s="106">
        <v>0</v>
      </c>
      <c r="J53" s="106">
        <v>0</v>
      </c>
      <c r="K53" s="34">
        <f t="shared" si="12"/>
        <v>0</v>
      </c>
    </row>
    <row r="54" spans="1:11" ht="15.75">
      <c r="A54" s="77" t="s">
        <v>130</v>
      </c>
      <c r="B54" s="166"/>
      <c r="C54" s="167"/>
      <c r="D54" s="167"/>
      <c r="E54" s="167"/>
      <c r="F54" s="106">
        <v>0</v>
      </c>
      <c r="G54" s="106">
        <v>0</v>
      </c>
      <c r="H54" s="106">
        <v>0</v>
      </c>
      <c r="I54" s="106">
        <v>0</v>
      </c>
      <c r="J54" s="106">
        <v>0</v>
      </c>
      <c r="K54" s="34">
        <f t="shared" si="12"/>
        <v>0</v>
      </c>
    </row>
    <row r="55" spans="1:11" ht="15.75">
      <c r="A55" s="77" t="s">
        <v>130</v>
      </c>
      <c r="B55" s="166"/>
      <c r="C55" s="167"/>
      <c r="D55" s="167"/>
      <c r="E55" s="167"/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34">
        <f t="shared" si="12"/>
        <v>0</v>
      </c>
    </row>
    <row r="56" spans="1:11" ht="15.75">
      <c r="A56" s="77" t="s">
        <v>130</v>
      </c>
      <c r="B56" s="166"/>
      <c r="C56" s="167"/>
      <c r="D56" s="167"/>
      <c r="E56" s="167"/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34">
        <f t="shared" si="12"/>
        <v>0</v>
      </c>
    </row>
    <row r="57" spans="1:11" ht="15.75">
      <c r="A57" s="77" t="s">
        <v>130</v>
      </c>
      <c r="B57" s="166"/>
      <c r="C57" s="166"/>
      <c r="D57" s="166"/>
      <c r="E57" s="166"/>
      <c r="F57" s="106">
        <v>0</v>
      </c>
      <c r="G57" s="106">
        <v>0</v>
      </c>
      <c r="H57" s="106">
        <v>0</v>
      </c>
      <c r="I57" s="106">
        <v>0</v>
      </c>
      <c r="J57" s="106">
        <v>0</v>
      </c>
      <c r="K57" s="34">
        <f>SUM(F57:J57)</f>
        <v>0</v>
      </c>
    </row>
    <row r="58" spans="1:11" ht="15.75">
      <c r="A58" s="77" t="s">
        <v>130</v>
      </c>
      <c r="B58" s="166"/>
      <c r="C58" s="167"/>
      <c r="D58" s="167"/>
      <c r="E58" s="167"/>
      <c r="F58" s="106">
        <v>0</v>
      </c>
      <c r="G58" s="106">
        <v>0</v>
      </c>
      <c r="H58" s="106">
        <v>0</v>
      </c>
      <c r="I58" s="106">
        <v>0</v>
      </c>
      <c r="J58" s="106">
        <v>0</v>
      </c>
      <c r="K58" s="34">
        <f t="shared" si="12"/>
        <v>0</v>
      </c>
    </row>
    <row r="59" spans="1:11" s="2" customFormat="1" ht="15.75">
      <c r="A59" s="20" t="s">
        <v>131</v>
      </c>
      <c r="B59" s="20"/>
      <c r="C59" s="20"/>
      <c r="D59" s="20"/>
      <c r="E59" s="20"/>
      <c r="F59" s="21">
        <f>SUM(F46:F58)</f>
        <v>0</v>
      </c>
      <c r="G59" s="21">
        <f>SUM(G46:G58)</f>
        <v>0</v>
      </c>
      <c r="H59" s="21">
        <f>SUM(H46:H58)</f>
        <v>0</v>
      </c>
      <c r="I59" s="21">
        <f>SUM(I46:I58)</f>
        <v>0</v>
      </c>
      <c r="J59" s="21">
        <f>SUM(J46:J58)</f>
        <v>0</v>
      </c>
      <c r="K59" s="21">
        <f>SUM(F59:J59)</f>
        <v>0</v>
      </c>
    </row>
    <row r="60" spans="1:11" s="2" customFormat="1" ht="15.75">
      <c r="A60" s="10"/>
      <c r="B60" s="10"/>
      <c r="C60" s="10"/>
      <c r="D60" s="10"/>
      <c r="E60" s="10"/>
      <c r="F60" s="19"/>
      <c r="G60" s="19"/>
      <c r="H60" s="19"/>
      <c r="I60" s="19"/>
      <c r="J60" s="19"/>
      <c r="K60" s="19"/>
    </row>
    <row r="61" spans="1:11" ht="15.75">
      <c r="A61" s="13" t="s">
        <v>132</v>
      </c>
      <c r="B61" s="13"/>
      <c r="C61" s="13"/>
      <c r="D61" s="13"/>
      <c r="E61" s="13"/>
      <c r="F61" s="15"/>
      <c r="G61" s="15"/>
      <c r="H61" s="15"/>
      <c r="I61" s="15"/>
      <c r="J61" s="15"/>
      <c r="K61" s="15"/>
    </row>
    <row r="62" spans="1:11" ht="15.75">
      <c r="A62" s="33" t="s">
        <v>133</v>
      </c>
      <c r="B62" s="166"/>
      <c r="C62" s="167"/>
      <c r="D62" s="167"/>
      <c r="E62" s="167"/>
      <c r="F62" s="106">
        <v>0</v>
      </c>
      <c r="G62" s="106">
        <v>0</v>
      </c>
      <c r="H62" s="106">
        <v>0</v>
      </c>
      <c r="I62" s="106">
        <v>0</v>
      </c>
      <c r="J62" s="106">
        <v>0</v>
      </c>
      <c r="K62" s="34">
        <f>SUM(F62:J62)</f>
        <v>0</v>
      </c>
    </row>
    <row r="63" spans="1:11" ht="15.75">
      <c r="A63" s="33" t="s">
        <v>134</v>
      </c>
      <c r="B63" s="166"/>
      <c r="C63" s="167"/>
      <c r="D63" s="167"/>
      <c r="E63" s="167"/>
      <c r="F63" s="106">
        <v>0</v>
      </c>
      <c r="G63" s="106">
        <v>0</v>
      </c>
      <c r="H63" s="106">
        <v>0</v>
      </c>
      <c r="I63" s="106">
        <v>0</v>
      </c>
      <c r="J63" s="106">
        <v>0</v>
      </c>
      <c r="K63" s="34">
        <f t="shared" ref="K63:K70" si="13">SUM(F63:J63)</f>
        <v>0</v>
      </c>
    </row>
    <row r="64" spans="1:11" ht="15.75">
      <c r="A64" s="33" t="s">
        <v>135</v>
      </c>
      <c r="B64" s="166"/>
      <c r="C64" s="167"/>
      <c r="D64" s="167"/>
      <c r="E64" s="167"/>
      <c r="F64" s="106">
        <v>0</v>
      </c>
      <c r="G64" s="106">
        <v>0</v>
      </c>
      <c r="H64" s="106">
        <v>0</v>
      </c>
      <c r="I64" s="106">
        <v>0</v>
      </c>
      <c r="J64" s="106">
        <v>0</v>
      </c>
      <c r="K64" s="34">
        <f t="shared" si="13"/>
        <v>0</v>
      </c>
    </row>
    <row r="65" spans="1:11" ht="15.75">
      <c r="A65" s="10" t="s">
        <v>136</v>
      </c>
      <c r="B65" s="168"/>
      <c r="C65" s="169"/>
      <c r="D65" s="169"/>
      <c r="E65" s="169"/>
      <c r="F65" s="15"/>
      <c r="G65" s="15"/>
      <c r="H65" s="15"/>
      <c r="I65" s="15"/>
      <c r="J65" s="15"/>
      <c r="K65" s="15"/>
    </row>
    <row r="66" spans="1:11" ht="15.75">
      <c r="A66" s="107" t="s">
        <v>137</v>
      </c>
      <c r="B66" s="166"/>
      <c r="C66" s="167"/>
      <c r="D66" s="167"/>
      <c r="E66" s="167"/>
      <c r="F66" s="106">
        <v>0</v>
      </c>
      <c r="G66" s="106">
        <v>0</v>
      </c>
      <c r="H66" s="106">
        <v>0</v>
      </c>
      <c r="I66" s="106">
        <v>0</v>
      </c>
      <c r="J66" s="106">
        <v>0</v>
      </c>
      <c r="K66" s="34">
        <f t="shared" si="13"/>
        <v>0</v>
      </c>
    </row>
    <row r="67" spans="1:11" ht="15.75">
      <c r="A67" s="107" t="s">
        <v>138</v>
      </c>
      <c r="B67" s="166"/>
      <c r="C67" s="167"/>
      <c r="D67" s="167"/>
      <c r="E67" s="167"/>
      <c r="F67" s="106">
        <v>0</v>
      </c>
      <c r="G67" s="106">
        <v>0</v>
      </c>
      <c r="H67" s="106">
        <v>0</v>
      </c>
      <c r="I67" s="106">
        <v>0</v>
      </c>
      <c r="J67" s="106">
        <v>0</v>
      </c>
      <c r="K67" s="34">
        <f t="shared" si="13"/>
        <v>0</v>
      </c>
    </row>
    <row r="68" spans="1:11" ht="15.75">
      <c r="A68" s="107" t="s">
        <v>139</v>
      </c>
      <c r="B68" s="166"/>
      <c r="C68" s="167"/>
      <c r="D68" s="167"/>
      <c r="E68" s="167"/>
      <c r="F68" s="106">
        <v>0</v>
      </c>
      <c r="G68" s="106">
        <v>0</v>
      </c>
      <c r="H68" s="106">
        <v>0</v>
      </c>
      <c r="I68" s="106">
        <v>0</v>
      </c>
      <c r="J68" s="106">
        <v>0</v>
      </c>
      <c r="K68" s="34">
        <f t="shared" si="13"/>
        <v>0</v>
      </c>
    </row>
    <row r="69" spans="1:11" ht="15.75">
      <c r="A69" s="107" t="s">
        <v>140</v>
      </c>
      <c r="B69" s="166"/>
      <c r="C69" s="167"/>
      <c r="D69" s="167"/>
      <c r="E69" s="167"/>
      <c r="F69" s="106">
        <v>0</v>
      </c>
      <c r="G69" s="106">
        <v>0</v>
      </c>
      <c r="H69" s="106">
        <v>0</v>
      </c>
      <c r="I69" s="106">
        <v>0</v>
      </c>
      <c r="J69" s="106">
        <v>0</v>
      </c>
      <c r="K69" s="34">
        <f t="shared" si="13"/>
        <v>0</v>
      </c>
    </row>
    <row r="70" spans="1:11" ht="16.5" thickBot="1">
      <c r="A70" s="107" t="s">
        <v>141</v>
      </c>
      <c r="B70" s="166"/>
      <c r="C70" s="167"/>
      <c r="D70" s="167"/>
      <c r="E70" s="167"/>
      <c r="F70" s="106">
        <v>0</v>
      </c>
      <c r="G70" s="106">
        <v>0</v>
      </c>
      <c r="H70" s="106">
        <v>0</v>
      </c>
      <c r="I70" s="106">
        <v>0</v>
      </c>
      <c r="J70" s="106">
        <v>0</v>
      </c>
      <c r="K70" s="34">
        <f t="shared" si="13"/>
        <v>0</v>
      </c>
    </row>
    <row r="71" spans="1:11" ht="16.5" thickBot="1">
      <c r="A71" s="79" t="s">
        <v>142</v>
      </c>
      <c r="B71" s="33"/>
      <c r="C71" s="62" t="s">
        <v>143</v>
      </c>
      <c r="D71" s="108">
        <v>0.04</v>
      </c>
      <c r="E71" s="33"/>
      <c r="F71" s="78">
        <f>SUM('Payroll info'!E14:E18)</f>
        <v>0</v>
      </c>
      <c r="G71" s="34">
        <f>IF($B$5="2 Periods",(F71*$D71)+F71,IF($B$5="3 Periods",(F71*$D71)+F71, IF($B$5="4 Periods", (F71*$D71)+F71,IF($B$5="5 Periods", (F71*$D71)+F71,0))))</f>
        <v>0</v>
      </c>
      <c r="H71" s="34">
        <f>IF($B$5="3 Periods",(G71*$D71)+G71, IF($B$5="4 Periods", (G71*$D71)+G71,IF($B$5="5 Periods", (G71*$D71)+G71,0)))</f>
        <v>0</v>
      </c>
      <c r="I71" s="34">
        <f>IF($B$5="4 Periods", (H71*$D71)+H71,IF($B$5="5 Periods", (H71*$D71)+H71,0))</f>
        <v>0</v>
      </c>
      <c r="J71" s="34">
        <f>IF($B$5="5 Periods", (I71*$D71)+I71,0)</f>
        <v>0</v>
      </c>
      <c r="K71" s="34">
        <f>SUM(F71:J71)</f>
        <v>0</v>
      </c>
    </row>
    <row r="72" spans="1:11" ht="15.75">
      <c r="A72" s="20" t="s">
        <v>144</v>
      </c>
      <c r="B72" s="20"/>
      <c r="C72" s="20"/>
      <c r="D72" s="20"/>
      <c r="E72" s="20"/>
      <c r="F72" s="21">
        <f>SUM(F62:F71)</f>
        <v>0</v>
      </c>
      <c r="G72" s="21">
        <f>SUM(G62:G71)</f>
        <v>0</v>
      </c>
      <c r="H72" s="21">
        <f>SUM(H62:H71)</f>
        <v>0</v>
      </c>
      <c r="I72" s="21">
        <f>SUM(I62:I71)</f>
        <v>0</v>
      </c>
      <c r="J72" s="21">
        <f>SUM(J62:J71)</f>
        <v>0</v>
      </c>
      <c r="K72" s="21">
        <f>SUM(F72:J72)</f>
        <v>0</v>
      </c>
    </row>
    <row r="73" spans="1:11" ht="15.75">
      <c r="A73" s="13"/>
      <c r="B73" s="13"/>
      <c r="C73" s="13"/>
      <c r="D73" s="13"/>
      <c r="E73" s="13"/>
      <c r="F73" s="23"/>
      <c r="G73" s="23"/>
      <c r="H73" s="23"/>
      <c r="I73" s="23"/>
      <c r="J73" s="23"/>
      <c r="K73" s="23"/>
    </row>
    <row r="74" spans="1:11" ht="15.75">
      <c r="A74" s="13" t="s">
        <v>145</v>
      </c>
      <c r="B74" s="13"/>
      <c r="C74" s="13"/>
      <c r="D74" s="13"/>
      <c r="E74" s="13"/>
      <c r="F74" s="23"/>
      <c r="G74" s="23"/>
      <c r="H74" s="23"/>
      <c r="I74" s="23"/>
      <c r="J74" s="23"/>
      <c r="K74" s="23"/>
    </row>
    <row r="75" spans="1:11" ht="15.75">
      <c r="A75" s="77" t="s">
        <v>146</v>
      </c>
      <c r="B75" s="33"/>
      <c r="C75" s="33"/>
      <c r="D75" s="33"/>
      <c r="E75" s="33"/>
      <c r="F75" s="106">
        <v>0</v>
      </c>
      <c r="G75" s="106">
        <v>0</v>
      </c>
      <c r="H75" s="106">
        <v>0</v>
      </c>
      <c r="I75" s="106">
        <v>0</v>
      </c>
      <c r="J75" s="106">
        <v>0</v>
      </c>
      <c r="K75" s="34">
        <f t="shared" ref="K75:K80" si="14">SUM(F75:J75)</f>
        <v>0</v>
      </c>
    </row>
    <row r="76" spans="1:11" ht="15.75">
      <c r="A76" s="77" t="s">
        <v>147</v>
      </c>
      <c r="B76" s="33"/>
      <c r="C76" s="33"/>
      <c r="D76" s="33"/>
      <c r="E76" s="33"/>
      <c r="F76" s="106">
        <v>0</v>
      </c>
      <c r="G76" s="106">
        <v>0</v>
      </c>
      <c r="H76" s="106">
        <v>0</v>
      </c>
      <c r="I76" s="106">
        <v>0</v>
      </c>
      <c r="J76" s="106">
        <v>0</v>
      </c>
      <c r="K76" s="34">
        <f t="shared" si="14"/>
        <v>0</v>
      </c>
    </row>
    <row r="77" spans="1:11" ht="15.75">
      <c r="A77" s="77" t="s">
        <v>148</v>
      </c>
      <c r="B77" s="33"/>
      <c r="C77" s="33"/>
      <c r="D77" s="33"/>
      <c r="E77" s="33"/>
      <c r="F77" s="106">
        <v>0</v>
      </c>
      <c r="G77" s="106">
        <v>0</v>
      </c>
      <c r="H77" s="106">
        <v>0</v>
      </c>
      <c r="I77" s="106">
        <v>0</v>
      </c>
      <c r="J77" s="106">
        <v>0</v>
      </c>
      <c r="K77" s="34">
        <f t="shared" si="14"/>
        <v>0</v>
      </c>
    </row>
    <row r="78" spans="1:11" ht="15.75">
      <c r="A78" s="77" t="s">
        <v>149</v>
      </c>
      <c r="B78" s="33"/>
      <c r="C78" s="33"/>
      <c r="D78" s="33"/>
      <c r="E78" s="33"/>
      <c r="F78" s="106">
        <v>0</v>
      </c>
      <c r="G78" s="106">
        <v>0</v>
      </c>
      <c r="H78" s="106">
        <v>0</v>
      </c>
      <c r="I78" s="106">
        <v>0</v>
      </c>
      <c r="J78" s="106">
        <v>0</v>
      </c>
      <c r="K78" s="34">
        <f t="shared" si="14"/>
        <v>0</v>
      </c>
    </row>
    <row r="79" spans="1:11" ht="15.75">
      <c r="A79" s="77" t="s">
        <v>150</v>
      </c>
      <c r="B79" s="33"/>
      <c r="C79" s="33"/>
      <c r="D79" s="33"/>
      <c r="E79" s="33"/>
      <c r="F79" s="106">
        <v>0</v>
      </c>
      <c r="G79" s="106">
        <v>0</v>
      </c>
      <c r="H79" s="106">
        <v>0</v>
      </c>
      <c r="I79" s="106">
        <v>0</v>
      </c>
      <c r="J79" s="106">
        <v>0</v>
      </c>
      <c r="K79" s="34">
        <f t="shared" si="14"/>
        <v>0</v>
      </c>
    </row>
    <row r="80" spans="1:11" ht="15.75">
      <c r="A80" s="20" t="s">
        <v>151</v>
      </c>
      <c r="B80" s="20"/>
      <c r="C80" s="20"/>
      <c r="D80" s="20"/>
      <c r="E80" s="20"/>
      <c r="F80" s="21">
        <f>SUM(F75:F79)</f>
        <v>0</v>
      </c>
      <c r="G80" s="21">
        <f>SUM(G75:G79)</f>
        <v>0</v>
      </c>
      <c r="H80" s="21">
        <f>SUM(H75:H79)</f>
        <v>0</v>
      </c>
      <c r="I80" s="21">
        <f>SUM(I75:I79)</f>
        <v>0</v>
      </c>
      <c r="J80" s="21">
        <f>SUM(J75:J79)</f>
        <v>0</v>
      </c>
      <c r="K80" s="21">
        <f t="shared" si="14"/>
        <v>0</v>
      </c>
    </row>
    <row r="81" spans="1:11" ht="15.75">
      <c r="A81" s="10"/>
      <c r="B81" s="10"/>
      <c r="C81" s="10"/>
      <c r="D81" s="10"/>
      <c r="E81" s="10"/>
      <c r="F81" s="15"/>
      <c r="G81" s="15"/>
      <c r="H81" s="15"/>
      <c r="I81" s="15"/>
      <c r="J81" s="15"/>
      <c r="K81" s="15"/>
    </row>
    <row r="82" spans="1:11" ht="15.75">
      <c r="A82" s="24" t="s">
        <v>152</v>
      </c>
      <c r="B82" s="24"/>
      <c r="C82" s="24"/>
      <c r="D82" s="24"/>
      <c r="E82" s="24"/>
      <c r="F82" s="25">
        <f>+F38+F43+F59+SUM(F95:F99)</f>
        <v>0</v>
      </c>
      <c r="G82" s="25">
        <f>+G38+G43+G59+SUM(G95:G99)</f>
        <v>0</v>
      </c>
      <c r="H82" s="25">
        <f>+H38+H43+H59+SUM(H95:H99)</f>
        <v>0</v>
      </c>
      <c r="I82" s="25">
        <f>+I38+I43+I59+SUM(I95:I99)</f>
        <v>0</v>
      </c>
      <c r="J82" s="25">
        <f>+J38+J43+J59+SUM(J95:J99)</f>
        <v>0</v>
      </c>
      <c r="K82" s="25">
        <f>SUM(F82:J82)</f>
        <v>0</v>
      </c>
    </row>
    <row r="83" spans="1:11" ht="15.75">
      <c r="A83" s="10"/>
      <c r="B83" s="10"/>
      <c r="C83" s="10"/>
      <c r="D83" s="10"/>
      <c r="E83" s="10"/>
      <c r="F83" s="15"/>
      <c r="G83" s="15"/>
      <c r="H83" s="15"/>
      <c r="I83" s="15"/>
      <c r="J83" s="15"/>
      <c r="K83" s="15"/>
    </row>
    <row r="84" spans="1:11" ht="15.75">
      <c r="A84" s="26" t="s">
        <v>153</v>
      </c>
      <c r="B84" s="26"/>
      <c r="C84" s="26"/>
      <c r="D84" s="26"/>
      <c r="E84" s="26"/>
      <c r="F84" s="27">
        <f>+F29+F36+F43+F59+F72+F80</f>
        <v>0</v>
      </c>
      <c r="G84" s="27">
        <f>G18+G29+G36+G43+G59+G72+G80</f>
        <v>0</v>
      </c>
      <c r="H84" s="27">
        <f>H18+H29+H36+H43+H59+H72+H80</f>
        <v>0</v>
      </c>
      <c r="I84" s="27">
        <f>I18+I29+I36+I43+I59+I72+I80</f>
        <v>0</v>
      </c>
      <c r="J84" s="27">
        <f>J18+J29+J36+J43+J59+J72+J80</f>
        <v>0</v>
      </c>
      <c r="K84" s="27">
        <f>K18+K29+K36+K43+K59+K72+K80</f>
        <v>0</v>
      </c>
    </row>
    <row r="85" spans="1:11" ht="16.5" thickBot="1">
      <c r="A85" s="10"/>
      <c r="B85" s="10"/>
      <c r="C85" s="10"/>
      <c r="D85" s="10"/>
      <c r="E85" s="10"/>
      <c r="F85" s="15"/>
      <c r="G85" s="15"/>
      <c r="H85" s="15"/>
      <c r="I85" s="15"/>
      <c r="J85" s="15"/>
      <c r="K85" s="15"/>
    </row>
    <row r="86" spans="1:11" ht="16.5" thickBot="1">
      <c r="A86" s="28" t="s">
        <v>154</v>
      </c>
      <c r="B86" s="63" t="s">
        <v>155</v>
      </c>
      <c r="C86" s="109">
        <v>0.44500000000000001</v>
      </c>
      <c r="D86" s="111" t="s">
        <v>156</v>
      </c>
      <c r="E86" s="29"/>
      <c r="F86" s="30">
        <f>IF($D$86="MTDC",IF($C$86="OTHER",$C$87*F82,$C$86*F82),IF($D$86="TDC",IF($C$86="OTHER",$C$87*F84,$C$86*F84)))</f>
        <v>0</v>
      </c>
      <c r="G86" s="30">
        <f t="shared" ref="G86:K86" si="15">IF($D$86="MTDC",IF($C$86="OTHER",$C$87*G82,$C$86*G82),IF($D$86="TDC",IF($C$86="OTHER",$C$87*G84,$C$86*G84)))</f>
        <v>0</v>
      </c>
      <c r="H86" s="30">
        <f t="shared" si="15"/>
        <v>0</v>
      </c>
      <c r="I86" s="30">
        <f t="shared" si="15"/>
        <v>0</v>
      </c>
      <c r="J86" s="30">
        <f t="shared" si="15"/>
        <v>0</v>
      </c>
      <c r="K86" s="30">
        <f t="shared" si="15"/>
        <v>0</v>
      </c>
    </row>
    <row r="87" spans="1:11" ht="16.5" thickBot="1">
      <c r="A87" s="10"/>
      <c r="B87" s="64" t="s">
        <v>157</v>
      </c>
      <c r="C87" s="110"/>
      <c r="D87" s="10"/>
      <c r="E87" s="31"/>
      <c r="F87" s="15"/>
      <c r="G87" s="15"/>
      <c r="H87" s="15"/>
      <c r="I87" s="15"/>
      <c r="J87" s="15"/>
      <c r="K87" s="15"/>
    </row>
    <row r="88" spans="1:11" ht="15.75">
      <c r="A88" s="10"/>
      <c r="B88" s="10"/>
      <c r="C88" s="10"/>
      <c r="D88" s="10"/>
      <c r="E88" s="10"/>
      <c r="F88" s="15"/>
      <c r="G88" s="15"/>
      <c r="H88" s="15"/>
      <c r="I88" s="15"/>
      <c r="J88" s="15"/>
      <c r="K88" s="15"/>
    </row>
    <row r="89" spans="1:11" ht="21.75" thickBot="1">
      <c r="A89" s="138" t="s">
        <v>158</v>
      </c>
      <c r="B89" s="138"/>
      <c r="C89" s="138"/>
      <c r="D89" s="138"/>
      <c r="E89" s="138"/>
      <c r="F89" s="139">
        <f>F84+F86</f>
        <v>0</v>
      </c>
      <c r="G89" s="139">
        <f t="shared" ref="G89:K89" si="16">G84+G86</f>
        <v>0</v>
      </c>
      <c r="H89" s="139">
        <f t="shared" si="16"/>
        <v>0</v>
      </c>
      <c r="I89" s="139">
        <f t="shared" si="16"/>
        <v>0</v>
      </c>
      <c r="J89" s="139">
        <f t="shared" si="16"/>
        <v>0</v>
      </c>
      <c r="K89" s="139">
        <f t="shared" si="16"/>
        <v>0</v>
      </c>
    </row>
    <row r="90" spans="1:11" ht="15.7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ht="47.25">
      <c r="A91" s="22" t="s">
        <v>159</v>
      </c>
      <c r="B91" s="22"/>
      <c r="C91" s="22"/>
      <c r="D91" s="22"/>
      <c r="E91" s="10"/>
      <c r="F91" s="10"/>
      <c r="G91" s="10"/>
      <c r="H91" s="10"/>
      <c r="I91" s="10"/>
      <c r="J91" s="10"/>
      <c r="K91" s="10"/>
    </row>
    <row r="92" spans="1:11" ht="15.7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ht="15.7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ht="15.75">
      <c r="A94" s="10"/>
      <c r="B94" s="10"/>
      <c r="C94" s="10"/>
      <c r="D94" s="10"/>
      <c r="E94" s="10"/>
      <c r="F94" s="15"/>
      <c r="G94" s="10"/>
      <c r="H94" s="10"/>
      <c r="I94" s="10"/>
      <c r="J94" s="10"/>
      <c r="K94" s="10"/>
    </row>
    <row r="95" spans="1:11" ht="15.75" hidden="1">
      <c r="A95" s="10"/>
      <c r="B95" s="10"/>
      <c r="C95" s="10"/>
      <c r="D95" s="10"/>
      <c r="E95" s="10"/>
      <c r="F95" s="32">
        <f>IF(SUM($F75:F75)&gt;25000,25000,F75)</f>
        <v>0</v>
      </c>
      <c r="G95" s="32">
        <f>IF(SUM($F75:G75)&gt;25000,25000-SUM($F95:F95),G75)</f>
        <v>0</v>
      </c>
      <c r="H95" s="32">
        <f>IF(SUM($F75:H75)&gt;25000,25000-SUM($F95:G95),H75)</f>
        <v>0</v>
      </c>
      <c r="I95" s="32">
        <f>IF(SUM($F75:I75)&gt;25000,25000-SUM($F95:H95),I75)</f>
        <v>0</v>
      </c>
      <c r="J95" s="32">
        <f>IF(SUM($F75:J75)&gt;25000,25000-SUM($F95:I95),J75)</f>
        <v>0</v>
      </c>
      <c r="K95" s="10"/>
    </row>
    <row r="96" spans="1:11" ht="15.75" hidden="1">
      <c r="A96" s="10"/>
      <c r="B96" s="10"/>
      <c r="C96" s="10"/>
      <c r="D96" s="10"/>
      <c r="E96" s="10"/>
      <c r="F96" s="32">
        <f>IF(SUM($F76:F76)&gt;25000,25000,F76)</f>
        <v>0</v>
      </c>
      <c r="G96" s="32">
        <f>IF(SUM($F76:G76)&gt;25000,25000-SUM($F96:F96),G76)</f>
        <v>0</v>
      </c>
      <c r="H96" s="32">
        <f>IF(SUM($F76:H76)&gt;25000,25000-SUM($F96:G96),H76)</f>
        <v>0</v>
      </c>
      <c r="I96" s="32">
        <f>IF(SUM($F76:I76)&gt;25000,25000-SUM($F96:H96),I76)</f>
        <v>0</v>
      </c>
      <c r="J96" s="32">
        <f>IF(SUM($F76:J76)&gt;25000,25000-SUM($F96:I96),J76)</f>
        <v>0</v>
      </c>
      <c r="K96" s="10"/>
    </row>
    <row r="97" spans="1:11" ht="15.75" hidden="1">
      <c r="A97" s="10"/>
      <c r="B97" s="10"/>
      <c r="C97" s="10"/>
      <c r="D97" s="10"/>
      <c r="E97" s="10"/>
      <c r="F97" s="32">
        <f>IF(SUM($F77:F77)&gt;25000,25000,F77)</f>
        <v>0</v>
      </c>
      <c r="G97" s="32">
        <f>IF(SUM($F77:G77)&gt;25000,25000-SUM($F97:F97),G77)</f>
        <v>0</v>
      </c>
      <c r="H97" s="32">
        <f>IF(SUM($F77:H77)&gt;25000,25000-SUM($F97:G97),H77)</f>
        <v>0</v>
      </c>
      <c r="I97" s="32">
        <f>IF(SUM($F77:I77)&gt;25000,25000-SUM($F97:H97),I77)</f>
        <v>0</v>
      </c>
      <c r="J97" s="32">
        <f>IF(SUM($F77:J77)&gt;25000,25000-SUM($F97:I97),J77)</f>
        <v>0</v>
      </c>
      <c r="K97" s="10"/>
    </row>
    <row r="98" spans="1:11" ht="15.75" hidden="1">
      <c r="A98" s="10"/>
      <c r="B98" s="10"/>
      <c r="C98" s="10"/>
      <c r="D98" s="10"/>
      <c r="E98" s="10"/>
      <c r="F98" s="32">
        <f>IF(SUM($F78:F78)&gt;25000,25000,F78)</f>
        <v>0</v>
      </c>
      <c r="G98" s="32">
        <f>IF(SUM($F78:G78)&gt;25000,25000-SUM($F98:F98),G78)</f>
        <v>0</v>
      </c>
      <c r="H98" s="32">
        <f>IF(SUM($F78:H78)&gt;25000,25000-SUM($F98:G98),H78)</f>
        <v>0</v>
      </c>
      <c r="I98" s="32">
        <f>IF(SUM($F78:I78)&gt;25000,25000-SUM($F98:H98),I78)</f>
        <v>0</v>
      </c>
      <c r="J98" s="32">
        <f>IF(SUM($F78:J78)&gt;25000,25000-SUM($F98:I98),J78)</f>
        <v>0</v>
      </c>
      <c r="K98" s="10"/>
    </row>
    <row r="99" spans="1:11" ht="15.75" hidden="1">
      <c r="A99" s="10"/>
      <c r="B99" s="10"/>
      <c r="C99" s="10"/>
      <c r="D99" s="10"/>
      <c r="E99" s="10"/>
      <c r="F99" s="32">
        <f>IF(SUM($F79:F79)&gt;25000,25000,F79)</f>
        <v>0</v>
      </c>
      <c r="G99" s="32">
        <f>IF(SUM($F79:G79)&gt;25000,25000-SUM($F99:F99),G79)</f>
        <v>0</v>
      </c>
      <c r="H99" s="32">
        <f>IF(SUM($F79:H79)&gt;25000,25000-SUM($F99:G99),H79)</f>
        <v>0</v>
      </c>
      <c r="I99" s="32">
        <f>IF(SUM($F79:I79)&gt;25000,25000-SUM($F99:H99),I79)</f>
        <v>0</v>
      </c>
      <c r="J99" s="32">
        <f>IF(SUM($F79:J79)&gt;25000,25000-SUM($F99:I99),J79)</f>
        <v>0</v>
      </c>
      <c r="K99" s="10"/>
    </row>
    <row r="100" spans="1:11" ht="14.25" hidden="1" customHeight="1">
      <c r="A100" s="10"/>
      <c r="B100" s="10"/>
      <c r="C100" s="10"/>
      <c r="D100" s="10"/>
      <c r="E100" s="10"/>
      <c r="F100" s="32" t="s">
        <v>160</v>
      </c>
      <c r="G100" s="32"/>
      <c r="H100" s="32"/>
      <c r="I100" s="32"/>
      <c r="J100" s="32"/>
      <c r="K100" s="10"/>
    </row>
    <row r="101" spans="1:11" ht="15.7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ht="15.7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2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2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2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5">
      <c r="F116" s="1"/>
      <c r="G116" s="1"/>
      <c r="H116" s="1"/>
      <c r="I116" s="1"/>
      <c r="J116" s="1"/>
      <c r="K116" s="1"/>
      <c r="L116" s="1"/>
    </row>
    <row r="117" spans="1:12" ht="15">
      <c r="F117" s="1"/>
      <c r="G117" s="1"/>
      <c r="H117" s="1"/>
      <c r="I117" s="1"/>
      <c r="J117" s="1"/>
      <c r="K117" s="1"/>
      <c r="L117" s="1"/>
    </row>
    <row r="118" spans="1:12" ht="15">
      <c r="F118" s="1"/>
      <c r="G118" s="1"/>
      <c r="H118" s="1"/>
      <c r="I118" s="1"/>
      <c r="J118" s="1"/>
      <c r="K118" s="1"/>
      <c r="L118" s="1"/>
    </row>
    <row r="119" spans="1:12" ht="15">
      <c r="F119" s="1"/>
      <c r="G119" s="1"/>
      <c r="H119" s="1"/>
      <c r="I119" s="1"/>
      <c r="J119" s="1"/>
      <c r="K119" s="1"/>
      <c r="L119" s="1"/>
    </row>
    <row r="120" spans="1:12" ht="15">
      <c r="F120" s="1"/>
      <c r="G120" s="1"/>
      <c r="H120" s="1"/>
      <c r="I120" s="1"/>
      <c r="J120" s="1"/>
      <c r="K120" s="1"/>
      <c r="L120" s="1"/>
    </row>
    <row r="121" spans="1:12" ht="15">
      <c r="F121" s="1"/>
      <c r="G121" s="1"/>
      <c r="H121" s="1"/>
      <c r="I121" s="1"/>
      <c r="J121" s="1"/>
      <c r="K121" s="1"/>
      <c r="L121" s="1"/>
    </row>
    <row r="122" spans="1:12" ht="15">
      <c r="F122" s="1"/>
      <c r="G122" s="1"/>
      <c r="H122" s="1"/>
      <c r="I122" s="1"/>
      <c r="J122" s="1"/>
      <c r="K122" s="1"/>
      <c r="L122" s="1"/>
    </row>
    <row r="123" spans="1:12" ht="15">
      <c r="F123" s="1"/>
      <c r="G123" s="1"/>
      <c r="H123" s="1"/>
      <c r="I123" s="1"/>
      <c r="J123" s="1"/>
      <c r="K123" s="1"/>
      <c r="L123" s="1"/>
    </row>
    <row r="124" spans="1:12" ht="15">
      <c r="F124" s="1"/>
      <c r="G124" s="1"/>
      <c r="H124" s="1"/>
      <c r="I124" s="1"/>
      <c r="J124" s="1"/>
      <c r="K124" s="1"/>
      <c r="L124" s="1"/>
    </row>
    <row r="125" spans="1:12" ht="15">
      <c r="F125" s="1"/>
      <c r="G125" s="1"/>
      <c r="H125" s="1"/>
      <c r="I125" s="1"/>
      <c r="J125" s="1"/>
      <c r="K125" s="1"/>
      <c r="L125" s="1"/>
    </row>
    <row r="126" spans="1:12" ht="15">
      <c r="F126" s="1"/>
      <c r="G126" s="1"/>
      <c r="H126" s="1"/>
      <c r="I126" s="1"/>
      <c r="J126" s="1"/>
      <c r="K126" s="1"/>
      <c r="L126" s="1"/>
    </row>
    <row r="127" spans="1:12" ht="15">
      <c r="F127" s="1"/>
      <c r="G127" s="1"/>
      <c r="H127" s="1"/>
      <c r="I127" s="1"/>
      <c r="J127" s="1"/>
      <c r="K127" s="1"/>
      <c r="L127" s="1"/>
    </row>
    <row r="128" spans="1:12" ht="15">
      <c r="F128" s="1"/>
      <c r="G128" s="1"/>
      <c r="H128" s="1"/>
      <c r="I128" s="1"/>
      <c r="J128" s="1"/>
      <c r="K128" s="1"/>
      <c r="L128" s="1"/>
    </row>
    <row r="129" spans="6:12" ht="15">
      <c r="F129" s="1"/>
      <c r="G129" s="1"/>
      <c r="H129" s="1"/>
      <c r="I129" s="1"/>
      <c r="J129" s="1"/>
      <c r="K129" s="1"/>
      <c r="L129" s="1"/>
    </row>
    <row r="130" spans="6:12" ht="15">
      <c r="F130" s="1"/>
      <c r="G130" s="1"/>
      <c r="H130" s="1"/>
      <c r="I130" s="1"/>
      <c r="J130" s="1"/>
      <c r="K130" s="1"/>
      <c r="L130" s="1"/>
    </row>
    <row r="131" spans="6:12" ht="15">
      <c r="F131" s="1"/>
      <c r="G131" s="1"/>
      <c r="H131" s="1"/>
      <c r="I131" s="1"/>
      <c r="J131" s="1"/>
      <c r="K131" s="1"/>
      <c r="L131" s="1"/>
    </row>
    <row r="132" spans="6:12" ht="15">
      <c r="F132" s="1"/>
      <c r="G132" s="1"/>
      <c r="H132" s="1"/>
      <c r="I132" s="1"/>
      <c r="J132" s="1"/>
      <c r="K132" s="1"/>
      <c r="L132" s="1"/>
    </row>
    <row r="133" spans="6:12" ht="15">
      <c r="F133" s="1"/>
      <c r="G133" s="1"/>
      <c r="H133" s="1"/>
      <c r="I133" s="1"/>
      <c r="J133" s="1"/>
      <c r="K133" s="1"/>
      <c r="L133" s="1"/>
    </row>
    <row r="134" spans="6:12" ht="15">
      <c r="F134" s="1"/>
      <c r="G134" s="1"/>
      <c r="H134" s="1"/>
      <c r="I134" s="1"/>
      <c r="J134" s="1"/>
      <c r="K134" s="1"/>
      <c r="L134" s="1"/>
    </row>
    <row r="135" spans="6:12" ht="15">
      <c r="F135" s="1"/>
      <c r="G135" s="1"/>
      <c r="H135" s="1"/>
      <c r="I135" s="1"/>
      <c r="J135" s="1"/>
      <c r="K135" s="1"/>
      <c r="L135" s="1"/>
    </row>
    <row r="136" spans="6:12" ht="15">
      <c r="F136" s="1"/>
      <c r="G136" s="1"/>
      <c r="H136" s="1"/>
      <c r="I136" s="1"/>
      <c r="J136" s="1"/>
      <c r="K136" s="1"/>
      <c r="L136" s="1"/>
    </row>
    <row r="137" spans="6:12" ht="15">
      <c r="F137" s="1"/>
      <c r="G137" s="1"/>
      <c r="H137" s="1"/>
      <c r="I137" s="1"/>
      <c r="J137" s="1"/>
      <c r="K137" s="1"/>
      <c r="L137" s="1"/>
    </row>
    <row r="138" spans="6:12" ht="15">
      <c r="F138" s="1"/>
      <c r="G138" s="1"/>
      <c r="H138" s="1"/>
      <c r="I138" s="1"/>
      <c r="J138" s="1"/>
      <c r="K138" s="1"/>
      <c r="L138" s="1"/>
    </row>
    <row r="139" spans="6:12" ht="15">
      <c r="F139" s="1"/>
      <c r="G139" s="1"/>
      <c r="H139" s="1"/>
      <c r="I139" s="1"/>
      <c r="J139" s="1"/>
      <c r="K139" s="1"/>
      <c r="L139" s="1"/>
    </row>
    <row r="140" spans="6:12" ht="15">
      <c r="F140" s="1"/>
      <c r="G140" s="1"/>
      <c r="H140" s="1"/>
      <c r="I140" s="1"/>
      <c r="J140" s="1"/>
      <c r="K140" s="1"/>
      <c r="L140" s="1"/>
    </row>
  </sheetData>
  <sheetProtection sheet="1" objects="1" scenarios="1"/>
  <mergeCells count="22">
    <mergeCell ref="B51:E51"/>
    <mergeCell ref="B46:E46"/>
    <mergeCell ref="B47:E47"/>
    <mergeCell ref="B48:E48"/>
    <mergeCell ref="B49:E49"/>
    <mergeCell ref="B50:E50"/>
    <mergeCell ref="B52:E52"/>
    <mergeCell ref="B53:E53"/>
    <mergeCell ref="B54:E54"/>
    <mergeCell ref="B55:E55"/>
    <mergeCell ref="B56:E56"/>
    <mergeCell ref="B67:E67"/>
    <mergeCell ref="B68:E68"/>
    <mergeCell ref="B69:E69"/>
    <mergeCell ref="B70:E70"/>
    <mergeCell ref="B57:E57"/>
    <mergeCell ref="B58:E58"/>
    <mergeCell ref="B62:E62"/>
    <mergeCell ref="B63:E63"/>
    <mergeCell ref="B64:E64"/>
    <mergeCell ref="B65:E65"/>
    <mergeCell ref="B66:E66"/>
  </mergeCells>
  <phoneticPr fontId="0" type="noConversion"/>
  <dataValidations count="1">
    <dataValidation type="decimal" allowBlank="1" showInputMessage="1" showErrorMessage="1" sqref="C87" xr:uid="{E5FE9814-EB73-4042-BBC2-2A6AEF55F5C5}">
      <formula1>0</formula1>
      <formula2>1</formula2>
    </dataValidation>
  </dataValidations>
  <hyperlinks>
    <hyperlink ref="A8" location="'Payroll info'!A1" display="Name/Future Position" xr:uid="{8F8B8CFF-3198-4E84-A12B-F57966B20D0B}"/>
    <hyperlink ref="A71" location="'Payroll info'!E13" display="Graduate Student Tuition &amp; Fees" xr:uid="{96F80608-5BCC-4030-8AFA-124D2F98689B}"/>
    <hyperlink ref="F71" location="'Payroll info'!E13" display="'Payroll info'!E13" xr:uid="{3B109F6E-1CCD-4349-97AD-7AC7C20085DC}"/>
    <hyperlink ref="A40" location="'Travel Info'!A1" display="Travel" xr:uid="{28388E66-A383-44D2-9CEF-38E243CEAA6C}"/>
    <hyperlink ref="A20" location="'Payroll info'!A13" display="Graduate Students" xr:uid="{C9557D1F-8F70-4EA0-B32E-F4B3E246A492}"/>
    <hyperlink ref="A22" location="'Payroll info'!A21" display="Hourly Employees" xr:uid="{93986E21-904E-4B95-B409-054C117B1BCF}"/>
  </hyperlinks>
  <printOptions horizontalCentered="1"/>
  <pageMargins left="0.5" right="0.5" top="0.5" bottom="0.5" header="0.5" footer="0.5"/>
  <pageSetup scale="96" orientation="landscape" horizontalDpi="300" verticalDpi="300" r:id="rId1"/>
  <headerFooter alignWithMargins="0"/>
  <rowBreaks count="2" manualBreakCount="2">
    <brk id="43" max="16383" man="1"/>
    <brk id="9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A5BA100-EB63-40A2-8C08-3203ECDF9CF7}">
          <x14:formula1>
            <xm:f>'Lookup Tables'!$D$2:$D$4</xm:f>
          </x14:formula1>
          <xm:sqref>D86</xm:sqref>
        </x14:dataValidation>
        <x14:dataValidation type="list" allowBlank="1" showInputMessage="1" showErrorMessage="1" xr:uid="{5AD3E0E6-3632-43F2-885E-54FE6BF52F64}">
          <x14:formula1>
            <xm:f>'Lookup Tables'!$E$2:$E$5</xm:f>
          </x14:formula1>
          <xm:sqref>E9:E18 E23:E27 E20</xm:sqref>
        </x14:dataValidation>
        <x14:dataValidation type="list" allowBlank="1" showInputMessage="1" showErrorMessage="1" xr:uid="{2F4B276A-71A8-46E3-914A-2A1BF0AC5F3B}">
          <x14:formula1>
            <xm:f>'Lookup Tables'!$F$2:$F$6</xm:f>
          </x14:formula1>
          <xm:sqref>B5</xm:sqref>
        </x14:dataValidation>
        <x14:dataValidation type="list" allowBlank="1" showInputMessage="1" showErrorMessage="1" xr:uid="{6C9C2BA0-7E02-4120-9152-7159CBEE7FA9}">
          <x14:formula1>
            <xm:f>'Lookup Tables'!$G$2:$G$9</xm:f>
          </x14:formula1>
          <xm:sqref>C86</xm:sqref>
        </x14:dataValidation>
        <x14:dataValidation type="list" allowBlank="1" showInputMessage="1" showErrorMessage="1" xr:uid="{A8663A2A-7952-407F-81D5-9C13AD61C372}">
          <x14:formula1>
            <xm:f>'Lookup Tables'!$E$2:$E$6</xm:f>
          </x14:formula1>
          <xm:sqref>D71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12CDE-EF8C-4972-9C70-4854D173B3C1}">
  <sheetPr>
    <tabColor rgb="FF996633"/>
  </sheetPr>
  <dimension ref="A1:D34"/>
  <sheetViews>
    <sheetView workbookViewId="0">
      <selection activeCell="C19" sqref="C19"/>
    </sheetView>
  </sheetViews>
  <sheetFormatPr defaultRowHeight="12.75"/>
  <cols>
    <col min="1" max="1" width="4.7109375" customWidth="1"/>
    <col min="2" max="2" width="31.140625" bestFit="1" customWidth="1"/>
    <col min="3" max="3" width="17.5703125" customWidth="1"/>
  </cols>
  <sheetData>
    <row r="1" spans="1:4">
      <c r="A1" s="119"/>
      <c r="B1" s="120"/>
      <c r="C1" s="120"/>
      <c r="D1" s="121"/>
    </row>
    <row r="2" spans="1:4">
      <c r="A2" s="122"/>
      <c r="B2" s="54"/>
      <c r="C2" s="54"/>
      <c r="D2" s="123"/>
    </row>
    <row r="3" spans="1:4">
      <c r="A3" s="122"/>
      <c r="B3" s="54"/>
      <c r="C3" s="54"/>
      <c r="D3" s="123"/>
    </row>
    <row r="4" spans="1:4">
      <c r="A4" s="122"/>
      <c r="B4" s="54"/>
      <c r="C4" s="54"/>
      <c r="D4" s="123"/>
    </row>
    <row r="5" spans="1:4" ht="13.5" thickBot="1">
      <c r="A5" s="122"/>
      <c r="B5" s="137"/>
      <c r="C5" s="137"/>
      <c r="D5" s="123"/>
    </row>
    <row r="6" spans="1:4" ht="14.25" thickTop="1" thickBot="1">
      <c r="A6" s="122"/>
      <c r="B6" s="159" t="s">
        <v>161</v>
      </c>
      <c r="C6" s="159"/>
      <c r="D6" s="123"/>
    </row>
    <row r="7" spans="1:4" ht="39" customHeight="1" thickTop="1">
      <c r="A7" s="122"/>
      <c r="B7" s="162">
        <f>'Main Budget Sheet'!B4</f>
        <v>0</v>
      </c>
      <c r="C7" s="163"/>
      <c r="D7" s="123"/>
    </row>
    <row r="8" spans="1:4">
      <c r="A8" s="122"/>
      <c r="B8" s="164">
        <f>'Main Budget Sheet'!B1</f>
        <v>0</v>
      </c>
      <c r="C8" s="165"/>
      <c r="D8" s="123"/>
    </row>
    <row r="9" spans="1:4">
      <c r="A9" s="122"/>
      <c r="B9" s="124"/>
      <c r="C9" s="54"/>
      <c r="D9" s="123"/>
    </row>
    <row r="10" spans="1:4">
      <c r="A10" s="122"/>
      <c r="B10" s="160" t="s">
        <v>162</v>
      </c>
      <c r="C10" s="161"/>
      <c r="D10" s="123"/>
    </row>
    <row r="11" spans="1:4">
      <c r="A11" s="122"/>
      <c r="B11" s="157">
        <f>'Main Budget Sheet'!B3</f>
        <v>0</v>
      </c>
      <c r="C11" s="158"/>
      <c r="D11" s="123"/>
    </row>
    <row r="12" spans="1:4" ht="14.45" customHeight="1">
      <c r="A12" s="122"/>
      <c r="B12" s="125" t="s">
        <v>163</v>
      </c>
      <c r="C12" s="116">
        <f>'Main Budget Sheet'!C86</f>
        <v>0.44500000000000001</v>
      </c>
      <c r="D12" s="123"/>
    </row>
    <row r="13" spans="1:4">
      <c r="A13" s="122"/>
      <c r="B13" s="125" t="s">
        <v>164</v>
      </c>
      <c r="C13" s="117" t="str">
        <f>'Main Budget Sheet'!D86</f>
        <v>MTDC</v>
      </c>
      <c r="D13" s="123"/>
    </row>
    <row r="14" spans="1:4">
      <c r="A14" s="122"/>
      <c r="B14" s="54"/>
      <c r="C14" s="54"/>
      <c r="D14" s="123"/>
    </row>
    <row r="15" spans="1:4">
      <c r="A15" s="122"/>
      <c r="B15" s="54"/>
      <c r="C15" s="54"/>
      <c r="D15" s="123"/>
    </row>
    <row r="16" spans="1:4" ht="13.5" thickBot="1">
      <c r="A16" s="122"/>
      <c r="B16" s="118" t="s">
        <v>165</v>
      </c>
      <c r="C16" s="118" t="s">
        <v>166</v>
      </c>
      <c r="D16" s="123"/>
    </row>
    <row r="17" spans="1:4">
      <c r="A17" s="122"/>
      <c r="B17" s="130" t="s">
        <v>128</v>
      </c>
      <c r="C17" s="131">
        <f>'Main Budget Sheet'!K50</f>
        <v>0</v>
      </c>
      <c r="D17" s="123"/>
    </row>
    <row r="18" spans="1:4">
      <c r="A18" s="122"/>
      <c r="B18" s="132" t="s">
        <v>167</v>
      </c>
      <c r="C18" s="133">
        <f>'Main Budget Sheet'!K80</f>
        <v>0</v>
      </c>
      <c r="D18" s="123"/>
    </row>
    <row r="19" spans="1:4">
      <c r="A19" s="122"/>
      <c r="B19" s="132" t="s">
        <v>168</v>
      </c>
      <c r="C19" s="133">
        <f>'Main Budget Sheet'!K41</f>
        <v>0</v>
      </c>
      <c r="D19" s="123"/>
    </row>
    <row r="20" spans="1:4">
      <c r="A20" s="122"/>
      <c r="B20" s="132" t="s">
        <v>169</v>
      </c>
      <c r="C20" s="133">
        <f>'Main Budget Sheet'!K42</f>
        <v>0</v>
      </c>
      <c r="D20" s="123"/>
    </row>
    <row r="21" spans="1:4">
      <c r="A21" s="122"/>
      <c r="B21" s="132" t="s">
        <v>170</v>
      </c>
      <c r="C21" s="133">
        <f>'Main Budget Sheet'!K51+'Main Budget Sheet'!K64+'Main Budget Sheet'!K62</f>
        <v>0</v>
      </c>
      <c r="D21" s="123"/>
    </row>
    <row r="22" spans="1:4">
      <c r="A22" s="122"/>
      <c r="B22" s="132" t="s">
        <v>124</v>
      </c>
      <c r="C22" s="133">
        <f>'Main Budget Sheet'!K46</f>
        <v>0</v>
      </c>
      <c r="D22" s="123"/>
    </row>
    <row r="23" spans="1:4">
      <c r="A23" s="122"/>
      <c r="B23" s="132" t="s">
        <v>66</v>
      </c>
      <c r="C23" s="133">
        <f>SUM('Main Budget Sheet'!K52:K58)+'Main Budget Sheet'!K49+'Main Budget Sheet'!K63</f>
        <v>0</v>
      </c>
      <c r="D23" s="123"/>
    </row>
    <row r="24" spans="1:4">
      <c r="A24" s="122"/>
      <c r="B24" s="132" t="s">
        <v>171</v>
      </c>
      <c r="C24" s="133">
        <f>SUM('Main Budget Sheet'!K66:K70)</f>
        <v>0</v>
      </c>
      <c r="D24" s="123"/>
    </row>
    <row r="25" spans="1:4">
      <c r="A25" s="122"/>
      <c r="B25" s="132" t="s">
        <v>172</v>
      </c>
      <c r="C25" s="133">
        <f>'Main Budget Sheet'!K48</f>
        <v>0</v>
      </c>
      <c r="D25" s="123"/>
    </row>
    <row r="26" spans="1:4">
      <c r="A26" s="122"/>
      <c r="B26" s="134" t="s">
        <v>173</v>
      </c>
      <c r="C26" s="133">
        <f>'Main Budget Sheet'!K47</f>
        <v>0</v>
      </c>
      <c r="D26" s="123"/>
    </row>
    <row r="27" spans="1:4">
      <c r="A27" s="122"/>
      <c r="B27" s="132" t="s">
        <v>174</v>
      </c>
      <c r="C27" s="133">
        <f>'Main Budget Sheet'!K38</f>
        <v>0</v>
      </c>
      <c r="D27" s="123"/>
    </row>
    <row r="28" spans="1:4">
      <c r="A28" s="122"/>
      <c r="B28" s="132" t="s">
        <v>175</v>
      </c>
      <c r="C28" s="133">
        <f>'Main Budget Sheet'!K71</f>
        <v>0</v>
      </c>
      <c r="D28" s="123"/>
    </row>
    <row r="29" spans="1:4">
      <c r="A29" s="122"/>
      <c r="B29" s="132" t="s">
        <v>176</v>
      </c>
      <c r="C29" s="133">
        <f>'Main Budget Sheet'!K86</f>
        <v>0</v>
      </c>
      <c r="D29" s="123"/>
    </row>
    <row r="30" spans="1:4" ht="13.5" thickBot="1">
      <c r="A30" s="122"/>
      <c r="B30" s="54"/>
      <c r="C30" s="126"/>
      <c r="D30" s="123"/>
    </row>
    <row r="31" spans="1:4" ht="13.5" thickBot="1">
      <c r="A31" s="122"/>
      <c r="B31" s="135" t="s">
        <v>100</v>
      </c>
      <c r="C31" s="136">
        <f>'Main Budget Sheet'!K89</f>
        <v>0</v>
      </c>
      <c r="D31" s="123"/>
    </row>
    <row r="32" spans="1:4">
      <c r="A32" s="122"/>
      <c r="B32" s="54"/>
      <c r="C32" s="54"/>
      <c r="D32" s="123"/>
    </row>
    <row r="33" spans="1:4">
      <c r="A33" s="122"/>
      <c r="B33" s="54"/>
      <c r="C33" s="54"/>
      <c r="D33" s="123"/>
    </row>
    <row r="34" spans="1:4">
      <c r="A34" s="127"/>
      <c r="B34" s="128"/>
      <c r="C34" s="128"/>
      <c r="D34" s="129"/>
    </row>
  </sheetData>
  <sheetProtection sheet="1" objects="1" scenarios="1"/>
  <mergeCells count="5">
    <mergeCell ref="B11:C11"/>
    <mergeCell ref="B6:C6"/>
    <mergeCell ref="B10:C10"/>
    <mergeCell ref="B7:C7"/>
    <mergeCell ref="B8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4"/>
  <sheetViews>
    <sheetView workbookViewId="0">
      <selection activeCell="B10" sqref="B10"/>
    </sheetView>
  </sheetViews>
  <sheetFormatPr defaultRowHeight="12.75"/>
  <cols>
    <col min="1" max="1" width="21" bestFit="1" customWidth="1"/>
    <col min="2" max="2" width="20.42578125" bestFit="1" customWidth="1"/>
    <col min="3" max="3" width="20.140625" bestFit="1" customWidth="1"/>
    <col min="8" max="8" width="14" bestFit="1" customWidth="1"/>
    <col min="10" max="10" width="23" customWidth="1"/>
    <col min="11" max="11" width="14.42578125" bestFit="1" customWidth="1"/>
  </cols>
  <sheetData>
    <row r="1" spans="1:11">
      <c r="A1" t="s">
        <v>102</v>
      </c>
      <c r="B1" t="s">
        <v>177</v>
      </c>
      <c r="C1" t="s">
        <v>178</v>
      </c>
      <c r="D1" t="s">
        <v>179</v>
      </c>
      <c r="E1" s="9" t="s">
        <v>180</v>
      </c>
      <c r="F1" s="9" t="s">
        <v>181</v>
      </c>
      <c r="G1" s="9" t="s">
        <v>182</v>
      </c>
      <c r="H1" t="s">
        <v>52</v>
      </c>
      <c r="I1" t="s">
        <v>183</v>
      </c>
      <c r="J1" t="s">
        <v>184</v>
      </c>
      <c r="K1" t="s">
        <v>30</v>
      </c>
    </row>
    <row r="2" spans="1:11">
      <c r="A2" s="9" t="s">
        <v>19</v>
      </c>
      <c r="B2" s="9" t="s">
        <v>19</v>
      </c>
      <c r="C2" t="s">
        <v>19</v>
      </c>
      <c r="E2" s="6">
        <v>0</v>
      </c>
      <c r="F2" s="9" t="s">
        <v>185</v>
      </c>
      <c r="G2" s="59">
        <v>0.44500000000000001</v>
      </c>
      <c r="H2" t="s">
        <v>119</v>
      </c>
      <c r="I2">
        <v>0.67</v>
      </c>
      <c r="J2" t="s">
        <v>19</v>
      </c>
      <c r="K2" t="s">
        <v>19</v>
      </c>
    </row>
    <row r="3" spans="1:11">
      <c r="A3" t="s">
        <v>17</v>
      </c>
      <c r="B3" t="s">
        <v>18</v>
      </c>
      <c r="C3" t="s">
        <v>186</v>
      </c>
      <c r="D3" t="s">
        <v>187</v>
      </c>
      <c r="E3" s="6">
        <v>0.01</v>
      </c>
      <c r="F3" s="9" t="s">
        <v>188</v>
      </c>
      <c r="G3" s="59">
        <v>0.26</v>
      </c>
      <c r="H3" t="s">
        <v>189</v>
      </c>
      <c r="J3" t="s">
        <v>190</v>
      </c>
      <c r="K3" t="s">
        <v>191</v>
      </c>
    </row>
    <row r="4" spans="1:11">
      <c r="A4" t="s">
        <v>192</v>
      </c>
      <c r="B4" t="s">
        <v>114</v>
      </c>
      <c r="C4" t="s">
        <v>193</v>
      </c>
      <c r="D4" t="s">
        <v>156</v>
      </c>
      <c r="E4" s="6">
        <v>0.02</v>
      </c>
      <c r="F4" s="9" t="s">
        <v>194</v>
      </c>
      <c r="G4" s="59">
        <v>0.52</v>
      </c>
      <c r="J4" t="s">
        <v>186</v>
      </c>
      <c r="K4" t="s">
        <v>195</v>
      </c>
    </row>
    <row r="5" spans="1:11">
      <c r="A5" t="s">
        <v>114</v>
      </c>
      <c r="B5" t="s">
        <v>196</v>
      </c>
      <c r="E5" s="6">
        <v>0.03</v>
      </c>
      <c r="F5" s="9" t="s">
        <v>197</v>
      </c>
      <c r="G5" s="59">
        <v>0.34</v>
      </c>
      <c r="J5" t="s">
        <v>193</v>
      </c>
    </row>
    <row r="6" spans="1:11">
      <c r="A6" t="s">
        <v>198</v>
      </c>
      <c r="E6" s="6">
        <v>0.04</v>
      </c>
      <c r="F6" s="9" t="s">
        <v>94</v>
      </c>
      <c r="G6" s="59">
        <v>0.2</v>
      </c>
    </row>
    <row r="7" spans="1:11">
      <c r="A7" t="s">
        <v>199</v>
      </c>
      <c r="G7" s="59">
        <v>0.17499999999999999</v>
      </c>
    </row>
    <row r="8" spans="1:11">
      <c r="A8" t="s">
        <v>200</v>
      </c>
      <c r="G8" s="60">
        <v>0</v>
      </c>
    </row>
    <row r="9" spans="1:11">
      <c r="A9" s="9" t="s">
        <v>201</v>
      </c>
      <c r="G9" s="61" t="s">
        <v>66</v>
      </c>
    </row>
    <row r="14" spans="1:11">
      <c r="A14" s="7" t="s">
        <v>202</v>
      </c>
      <c r="B14" s="8"/>
      <c r="C14" s="8"/>
      <c r="D14" s="8"/>
      <c r="E14" s="8"/>
      <c r="F14" s="8"/>
    </row>
  </sheetData>
  <phoneticPr fontId="0" type="noConversion"/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Colorado at Den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Lynette Michael</dc:creator>
  <cp:keywords/>
  <dc:description/>
  <cp:lastModifiedBy/>
  <cp:revision/>
  <dcterms:created xsi:type="dcterms:W3CDTF">1999-07-14T19:17:12Z</dcterms:created>
  <dcterms:modified xsi:type="dcterms:W3CDTF">2024-10-01T21:07:28Z</dcterms:modified>
  <cp:category/>
  <cp:contentStatus/>
</cp:coreProperties>
</file>