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warehouse.uwyo.edu\ser$\SER\CMI\CMI Grants\CORE-CM Phase I\GGRB-WRB\Post-Award Working Folder\Administration\Reporting\Final Report\"/>
    </mc:Choice>
  </mc:AlternateContent>
  <bookViews>
    <workbookView xWindow="0" yWindow="0" windowWidth="28800" windowHeight="11700"/>
  </bookViews>
  <sheets>
    <sheet name="App_2d_KM_prox_PrePhase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5" i="1" l="1"/>
  <c r="N35" i="1"/>
  <c r="R35" i="1" s="1"/>
  <c r="M35" i="1"/>
  <c r="L35" i="1"/>
  <c r="K35" i="1"/>
  <c r="P35" i="1" s="1"/>
  <c r="Q35" i="1" s="1"/>
  <c r="J35" i="1"/>
  <c r="T35" i="1" s="1"/>
  <c r="I35" i="1"/>
  <c r="H35" i="1"/>
  <c r="G35" i="1"/>
  <c r="F35" i="1"/>
  <c r="E35" i="1"/>
  <c r="S34" i="1"/>
  <c r="N34" i="1"/>
  <c r="R34" i="1" s="1"/>
  <c r="M34" i="1"/>
  <c r="L34" i="1"/>
  <c r="K34" i="1"/>
  <c r="P34" i="1" s="1"/>
  <c r="Q34" i="1" s="1"/>
  <c r="J34" i="1"/>
  <c r="T34" i="1" s="1"/>
  <c r="I34" i="1"/>
  <c r="H34" i="1"/>
  <c r="G34" i="1"/>
  <c r="F34" i="1"/>
  <c r="E34" i="1"/>
  <c r="S33" i="1"/>
  <c r="N33" i="1"/>
  <c r="R33" i="1" s="1"/>
  <c r="M33" i="1"/>
  <c r="L33" i="1"/>
  <c r="K33" i="1"/>
  <c r="P33" i="1" s="1"/>
  <c r="Q33" i="1" s="1"/>
  <c r="J33" i="1"/>
  <c r="T33" i="1" s="1"/>
  <c r="I33" i="1"/>
  <c r="H33" i="1"/>
  <c r="G33" i="1"/>
  <c r="F33" i="1"/>
  <c r="E33" i="1"/>
  <c r="S32" i="1"/>
  <c r="N32" i="1"/>
  <c r="R32" i="1" s="1"/>
  <c r="M32" i="1"/>
  <c r="L32" i="1"/>
  <c r="K32" i="1"/>
  <c r="P32" i="1" s="1"/>
  <c r="Q32" i="1" s="1"/>
  <c r="J32" i="1"/>
  <c r="T32" i="1" s="1"/>
  <c r="I32" i="1"/>
  <c r="H32" i="1"/>
  <c r="G32" i="1"/>
  <c r="F32" i="1"/>
  <c r="E32" i="1"/>
  <c r="S31" i="1"/>
  <c r="N31" i="1"/>
  <c r="R31" i="1" s="1"/>
  <c r="M31" i="1"/>
  <c r="L31" i="1"/>
  <c r="K31" i="1"/>
  <c r="P31" i="1" s="1"/>
  <c r="Q31" i="1" s="1"/>
  <c r="J31" i="1"/>
  <c r="T31" i="1" s="1"/>
  <c r="I31" i="1"/>
  <c r="H31" i="1"/>
  <c r="G31" i="1"/>
  <c r="F31" i="1"/>
  <c r="E31" i="1"/>
  <c r="S30" i="1"/>
  <c r="N30" i="1"/>
  <c r="R30" i="1" s="1"/>
  <c r="M30" i="1"/>
  <c r="L30" i="1"/>
  <c r="K30" i="1"/>
  <c r="P30" i="1" s="1"/>
  <c r="Q30" i="1" s="1"/>
  <c r="J30" i="1"/>
  <c r="T30" i="1" s="1"/>
  <c r="I30" i="1"/>
  <c r="H30" i="1"/>
  <c r="G30" i="1"/>
  <c r="F30" i="1"/>
  <c r="E30" i="1"/>
  <c r="S29" i="1"/>
  <c r="N29" i="1"/>
  <c r="R29" i="1" s="1"/>
  <c r="M29" i="1"/>
  <c r="L29" i="1"/>
  <c r="K29" i="1"/>
  <c r="P29" i="1" s="1"/>
  <c r="Q29" i="1" s="1"/>
  <c r="J29" i="1"/>
  <c r="T29" i="1" s="1"/>
  <c r="I29" i="1"/>
  <c r="H29" i="1"/>
  <c r="G29" i="1"/>
  <c r="F29" i="1"/>
  <c r="E29" i="1"/>
  <c r="S28" i="1"/>
  <c r="N28" i="1"/>
  <c r="R28" i="1" s="1"/>
  <c r="M28" i="1"/>
  <c r="L28" i="1"/>
  <c r="K28" i="1"/>
  <c r="P28" i="1" s="1"/>
  <c r="Q28" i="1" s="1"/>
  <c r="J28" i="1"/>
  <c r="T28" i="1" s="1"/>
  <c r="I28" i="1"/>
  <c r="H28" i="1"/>
  <c r="G28" i="1"/>
  <c r="F28" i="1"/>
  <c r="E28" i="1"/>
  <c r="S27" i="1"/>
  <c r="N27" i="1"/>
  <c r="R27" i="1" s="1"/>
  <c r="M27" i="1"/>
  <c r="L27" i="1"/>
  <c r="K27" i="1"/>
  <c r="P27" i="1" s="1"/>
  <c r="Q27" i="1" s="1"/>
  <c r="J27" i="1"/>
  <c r="T27" i="1" s="1"/>
  <c r="I27" i="1"/>
  <c r="H27" i="1"/>
  <c r="G27" i="1"/>
  <c r="F27" i="1"/>
  <c r="E27" i="1"/>
  <c r="S26" i="1"/>
  <c r="N26" i="1"/>
  <c r="R26" i="1" s="1"/>
  <c r="M26" i="1"/>
  <c r="L26" i="1"/>
  <c r="K26" i="1"/>
  <c r="P26" i="1" s="1"/>
  <c r="Q26" i="1" s="1"/>
  <c r="J26" i="1"/>
  <c r="T26" i="1" s="1"/>
  <c r="I26" i="1"/>
  <c r="H26" i="1"/>
  <c r="G26" i="1"/>
  <c r="F26" i="1"/>
  <c r="E26" i="1"/>
  <c r="O26" i="1" l="1"/>
  <c r="O27" i="1"/>
  <c r="O28" i="1"/>
  <c r="O29" i="1"/>
  <c r="O30" i="1"/>
  <c r="O31" i="1"/>
  <c r="O32" i="1"/>
  <c r="O33" i="1"/>
  <c r="O34" i="1"/>
  <c r="O35" i="1"/>
</calcChain>
</file>

<file path=xl/sharedStrings.xml><?xml version="1.0" encoding="utf-8"?>
<sst xmlns="http://schemas.openxmlformats.org/spreadsheetml/2006/main" count="218" uniqueCount="150">
  <si>
    <t>Appendix 2d. Coal quality data provided to the team prior to the start of CORE-CM (Cores 9180, 9181A, 9182, 9183, 9184, 9185, 9186, 9187, 9189). All values are in percent unless otherwise noted.</t>
  </si>
  <si>
    <t>Sample_ID</t>
  </si>
  <si>
    <t>Seam #</t>
  </si>
  <si>
    <t>Sample #</t>
  </si>
  <si>
    <t>Begin Footage</t>
  </si>
  <si>
    <t>End Footage</t>
  </si>
  <si>
    <t>Moisture</t>
  </si>
  <si>
    <t xml:space="preserve">Ash </t>
  </si>
  <si>
    <t>Sulfur</t>
  </si>
  <si>
    <t>BTU</t>
  </si>
  <si>
    <t>Fix Carbon</t>
  </si>
  <si>
    <t>Volatile</t>
  </si>
  <si>
    <t>Dry Ash</t>
  </si>
  <si>
    <t>Dry Sulfur</t>
  </si>
  <si>
    <t>Dry BTU</t>
  </si>
  <si>
    <t>MAF BTU</t>
  </si>
  <si>
    <t>Dry FC</t>
  </si>
  <si>
    <t>Dry Vol</t>
  </si>
  <si>
    <t>SO2</t>
  </si>
  <si>
    <t>9180_R14_24</t>
  </si>
  <si>
    <t>R14</t>
  </si>
  <si>
    <t>9180_R15_25</t>
  </si>
  <si>
    <t>R15</t>
  </si>
  <si>
    <t>9180_R7_26</t>
  </si>
  <si>
    <t>R7</t>
  </si>
  <si>
    <t>9180_G11_57</t>
  </si>
  <si>
    <t>G11</t>
  </si>
  <si>
    <t>9180_G12_58</t>
  </si>
  <si>
    <t>G12</t>
  </si>
  <si>
    <t>9180_G13_59</t>
  </si>
  <si>
    <t>G13</t>
  </si>
  <si>
    <t>9180_G14_60</t>
  </si>
  <si>
    <t>G14</t>
  </si>
  <si>
    <t>9180_G15_61</t>
  </si>
  <si>
    <t>G15</t>
  </si>
  <si>
    <t>9180_G9_62</t>
  </si>
  <si>
    <t>G9</t>
  </si>
  <si>
    <t>9180_G10_63</t>
  </si>
  <si>
    <t>G10</t>
  </si>
  <si>
    <t>9180_Y5_64</t>
  </si>
  <si>
    <t>Y5</t>
  </si>
  <si>
    <t>9180_Y6_65</t>
  </si>
  <si>
    <t>Y6</t>
  </si>
  <si>
    <t>9180_Y7_66</t>
  </si>
  <si>
    <t>Y7</t>
  </si>
  <si>
    <t>9180_Y8_67</t>
  </si>
  <si>
    <t>Y8</t>
  </si>
  <si>
    <t>9180_Y9_68</t>
  </si>
  <si>
    <t>Y9</t>
  </si>
  <si>
    <t>9180_Y10_69</t>
  </si>
  <si>
    <t>Y10</t>
  </si>
  <si>
    <t>9180_Y11_87</t>
  </si>
  <si>
    <t>Y11</t>
  </si>
  <si>
    <t>9180_O9_88</t>
  </si>
  <si>
    <t>O9</t>
  </si>
  <si>
    <t>9180_O10_89</t>
  </si>
  <si>
    <t>O10</t>
  </si>
  <si>
    <t>9180_O11_90</t>
  </si>
  <si>
    <t>O11</t>
  </si>
  <si>
    <t>9181A_O12_3</t>
  </si>
  <si>
    <t>Twin Creek 12UD</t>
  </si>
  <si>
    <t>O12</t>
  </si>
  <si>
    <t>9181A_O8_4</t>
  </si>
  <si>
    <t>O8</t>
  </si>
  <si>
    <t>9181A_Y8_19</t>
  </si>
  <si>
    <t>9181A_Y9_20</t>
  </si>
  <si>
    <t>9181A_Y10_21</t>
  </si>
  <si>
    <t>9181A_Y11_22</t>
  </si>
  <si>
    <t>9181A_Y11_23</t>
  </si>
  <si>
    <t>Y12</t>
  </si>
  <si>
    <t>9181A_Y11_24</t>
  </si>
  <si>
    <t>Y13</t>
  </si>
  <si>
    <t>9181A_Y11_25</t>
  </si>
  <si>
    <t>Y14</t>
  </si>
  <si>
    <t>9181A_Y15_53</t>
  </si>
  <si>
    <t>Y15</t>
  </si>
  <si>
    <t>9182_O11_40</t>
  </si>
  <si>
    <t>9182_O12_41</t>
  </si>
  <si>
    <t>9182_O13_42</t>
  </si>
  <si>
    <t>O13</t>
  </si>
  <si>
    <t>9182_O10_43</t>
  </si>
  <si>
    <t>9182_R11_44</t>
  </si>
  <si>
    <t>R11</t>
  </si>
  <si>
    <t>9182_R12_45</t>
  </si>
  <si>
    <t>R12</t>
  </si>
  <si>
    <t>9182_R13_46</t>
  </si>
  <si>
    <t>R13</t>
  </si>
  <si>
    <t>9182_R10_47</t>
  </si>
  <si>
    <t>R10</t>
  </si>
  <si>
    <t>9182_G10_48</t>
  </si>
  <si>
    <t>9182_G11_49</t>
  </si>
  <si>
    <t>9182_G12_50</t>
  </si>
  <si>
    <t>9182_G13_51</t>
  </si>
  <si>
    <t>9182_Y6_52</t>
  </si>
  <si>
    <t>9182_Y7_53</t>
  </si>
  <si>
    <t>9182_Y8_54</t>
  </si>
  <si>
    <t>9182_Y9_55</t>
  </si>
  <si>
    <t>9182_Y10_56</t>
  </si>
  <si>
    <t>9182_Y11_57</t>
  </si>
  <si>
    <t>9182_Y12_58</t>
  </si>
  <si>
    <t>9182_Y13_59</t>
  </si>
  <si>
    <t>9183_455_60</t>
  </si>
  <si>
    <t>I-Area Pit 8 W highwall</t>
  </si>
  <si>
    <t>9183_455_61</t>
  </si>
  <si>
    <t>9183_365_250</t>
  </si>
  <si>
    <t>9184_43</t>
  </si>
  <si>
    <t>2UD PIT 6</t>
  </si>
  <si>
    <t>9184_44</t>
  </si>
  <si>
    <t>9184_PLA 14</t>
  </si>
  <si>
    <t>9184_45</t>
  </si>
  <si>
    <t>9184_49</t>
  </si>
  <si>
    <t>9184_50</t>
  </si>
  <si>
    <t>9184_24</t>
  </si>
  <si>
    <t>9185_365_89</t>
  </si>
  <si>
    <t>9185_365_108</t>
  </si>
  <si>
    <t>9185_360_160</t>
  </si>
  <si>
    <t>9185_360_161</t>
  </si>
  <si>
    <t>9185_360_162</t>
  </si>
  <si>
    <t>9185_360_163</t>
  </si>
  <si>
    <t>9185_355_172</t>
  </si>
  <si>
    <t>9185_355_175</t>
  </si>
  <si>
    <t>9185_355_176</t>
  </si>
  <si>
    <t>9185_255_206</t>
  </si>
  <si>
    <t>9185_255_207</t>
  </si>
  <si>
    <t>9185_255_208</t>
  </si>
  <si>
    <t>9185_255_209</t>
  </si>
  <si>
    <t>9185_255_210</t>
  </si>
  <si>
    <t>9186_555_16</t>
  </si>
  <si>
    <t>Skull Point</t>
  </si>
  <si>
    <t>9186_555_19</t>
  </si>
  <si>
    <t>9186_555_20</t>
  </si>
  <si>
    <t>9186_555_21</t>
  </si>
  <si>
    <t>9186_475_76</t>
  </si>
  <si>
    <t>9186_475_79</t>
  </si>
  <si>
    <t>9186_475_80</t>
  </si>
  <si>
    <t>9186_475_81</t>
  </si>
  <si>
    <t>9186_475_82</t>
  </si>
  <si>
    <t>9186_475_85</t>
  </si>
  <si>
    <t>9187_245_83</t>
  </si>
  <si>
    <t>I-Area Pit 8</t>
  </si>
  <si>
    <t>9187_245_84</t>
  </si>
  <si>
    <t>9187_175_122</t>
  </si>
  <si>
    <t>9187_175_123</t>
  </si>
  <si>
    <t>9187_175_132</t>
  </si>
  <si>
    <t>9187_175_133</t>
  </si>
  <si>
    <t>9187_175_138</t>
  </si>
  <si>
    <t>9187_175_139</t>
  </si>
  <si>
    <t>9187_175_148</t>
  </si>
  <si>
    <t>9187_155_173</t>
  </si>
  <si>
    <t>9189_1165_89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</si>
</sst>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2" fillId="0" borderId="0" xfId="2" applyNumberFormat="1" applyFont="1" applyAlignment="1">
      <alignment horizontal="center"/>
    </xf>
    <xf numFmtId="3" fontId="2" fillId="0" borderId="0" xfId="2" applyNumberFormat="1" applyFont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2" fillId="0" borderId="0" xfId="3" applyFont="1" applyAlignment="1">
      <alignment horizontal="center"/>
    </xf>
    <xf numFmtId="164" fontId="2" fillId="0" borderId="0" xfId="3" applyNumberFormat="1" applyFont="1" applyAlignment="1">
      <alignment horizontal="center"/>
    </xf>
    <xf numFmtId="2" fontId="2" fillId="0" borderId="0" xfId="3" applyNumberFormat="1" applyFont="1" applyAlignment="1">
      <alignment horizontal="center"/>
    </xf>
    <xf numFmtId="3" fontId="2" fillId="0" borderId="0" xfId="3" applyNumberFormat="1" applyFont="1" applyAlignment="1">
      <alignment horizontal="center"/>
    </xf>
    <xf numFmtId="1" fontId="2" fillId="0" borderId="0" xfId="4" applyNumberFormat="1" applyFont="1" applyFill="1" applyBorder="1" applyAlignment="1">
      <alignment horizontal="center"/>
    </xf>
    <xf numFmtId="0" fontId="2" fillId="0" borderId="0" xfId="2" applyFont="1" applyAlignment="1">
      <alignment horizontal="center"/>
    </xf>
    <xf numFmtId="164" fontId="2" fillId="0" borderId="0" xfId="2" applyNumberFormat="1" applyFont="1" applyAlignment="1">
      <alignment horizontal="center"/>
    </xf>
    <xf numFmtId="0" fontId="3" fillId="0" borderId="0" xfId="0" applyFont="1" applyAlignment="1">
      <alignment horizontal="left"/>
    </xf>
  </cellXfs>
  <cellStyles count="5">
    <cellStyle name="Comma" xfId="1" builtinId="3"/>
    <cellStyle name="Comma 2" xfId="4"/>
    <cellStyle name="Normal" xfId="0" builtinId="0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/CMI/Davin/Kemmerer%20Provided%20Data/Proxy%20Data%20-%20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Lab Data - orig"/>
      <sheetName val="Lab Data - for Apdx"/>
      <sheetName val="Coal Quality for Apdx"/>
    </sheetNames>
    <sheetDataSet>
      <sheetData sheetId="0"/>
      <sheetData sheetId="1">
        <row r="11">
          <cell r="B11">
            <v>3</v>
          </cell>
          <cell r="C11">
            <v>276.39999999999998</v>
          </cell>
          <cell r="D11">
            <v>278.39999999999998</v>
          </cell>
          <cell r="K11">
            <v>0.40500000000000003</v>
          </cell>
          <cell r="M11">
            <v>42.83</v>
          </cell>
          <cell r="N11">
            <v>6.57</v>
          </cell>
          <cell r="O11">
            <v>1.0004</v>
          </cell>
          <cell r="P11">
            <v>2.4914999999999998</v>
          </cell>
          <cell r="Q11">
            <v>2.29</v>
          </cell>
          <cell r="U11">
            <v>0.90623839584106947</v>
          </cell>
          <cell r="V11">
            <v>22.045373189751206</v>
          </cell>
          <cell r="W11">
            <v>4314.8999999999996</v>
          </cell>
        </row>
        <row r="12">
          <cell r="B12">
            <v>4</v>
          </cell>
          <cell r="C12">
            <v>278.39999999999998</v>
          </cell>
          <cell r="D12">
            <v>281</v>
          </cell>
          <cell r="K12">
            <v>0.40250000000000002</v>
          </cell>
          <cell r="M12">
            <v>43.06</v>
          </cell>
          <cell r="N12">
            <v>5.98</v>
          </cell>
          <cell r="O12">
            <v>1.0005999999999999</v>
          </cell>
          <cell r="P12">
            <v>2.4666999999999999</v>
          </cell>
          <cell r="Q12">
            <v>2.4900000000000002</v>
          </cell>
          <cell r="U12">
            <v>0.91593860684769779</v>
          </cell>
          <cell r="V12">
            <v>22.731419126328213</v>
          </cell>
          <cell r="W12">
            <v>4314.8999999999996</v>
          </cell>
        </row>
        <row r="14">
          <cell r="B14">
            <v>19</v>
          </cell>
          <cell r="C14">
            <v>336.5</v>
          </cell>
          <cell r="D14">
            <v>337.5</v>
          </cell>
          <cell r="K14">
            <v>0.432</v>
          </cell>
          <cell r="M14">
            <v>40.57</v>
          </cell>
          <cell r="N14">
            <v>17.239999999999998</v>
          </cell>
          <cell r="O14">
            <v>1.0008999999999999</v>
          </cell>
          <cell r="P14">
            <v>2.2961999999999998</v>
          </cell>
          <cell r="Q14">
            <v>2.0299999999999998</v>
          </cell>
          <cell r="U14">
            <v>0.92832739696154676</v>
          </cell>
          <cell r="V14">
            <v>17.666643163480419</v>
          </cell>
          <cell r="W14">
            <v>4314.8999999999996</v>
          </cell>
        </row>
        <row r="15">
          <cell r="B15">
            <v>20</v>
          </cell>
          <cell r="C15">
            <v>337.5</v>
          </cell>
          <cell r="D15">
            <v>339.5</v>
          </cell>
          <cell r="K15">
            <v>0.34150000000000003</v>
          </cell>
          <cell r="M15">
            <v>43.71</v>
          </cell>
          <cell r="N15">
            <v>4.7300000000000004</v>
          </cell>
          <cell r="O15">
            <v>1</v>
          </cell>
          <cell r="P15">
            <v>2.5459999999999998</v>
          </cell>
          <cell r="Q15">
            <v>1.97</v>
          </cell>
          <cell r="U15">
            <v>0.9156978982215721</v>
          </cell>
          <cell r="V15">
            <v>21.23166679498037</v>
          </cell>
          <cell r="W15">
            <v>4310</v>
          </cell>
        </row>
        <row r="16">
          <cell r="B16">
            <v>21</v>
          </cell>
          <cell r="C16">
            <v>339.5</v>
          </cell>
          <cell r="D16">
            <v>342.3</v>
          </cell>
          <cell r="K16">
            <v>0.28149999999999997</v>
          </cell>
          <cell r="M16">
            <v>43.51</v>
          </cell>
          <cell r="N16">
            <v>3.81</v>
          </cell>
          <cell r="O16">
            <v>1.0001</v>
          </cell>
          <cell r="P16">
            <v>2.5905999999999998</v>
          </cell>
          <cell r="Q16">
            <v>2.1800000000000002</v>
          </cell>
          <cell r="U16">
            <v>0.90721986278993794</v>
          </cell>
          <cell r="V16">
            <v>21.344037896112376</v>
          </cell>
          <cell r="W16">
            <v>4314.3</v>
          </cell>
        </row>
        <row r="17">
          <cell r="B17">
            <v>22</v>
          </cell>
          <cell r="C17">
            <v>342.9</v>
          </cell>
          <cell r="D17">
            <v>344.9</v>
          </cell>
          <cell r="K17">
            <v>0.29699999999999999</v>
          </cell>
          <cell r="M17">
            <v>43.44</v>
          </cell>
          <cell r="N17">
            <v>4.75</v>
          </cell>
          <cell r="O17">
            <v>1.0002</v>
          </cell>
          <cell r="P17">
            <v>2.569</v>
          </cell>
          <cell r="Q17">
            <v>2.11</v>
          </cell>
          <cell r="U17">
            <v>0.90784109983214778</v>
          </cell>
          <cell r="V17">
            <v>21.435431220525935</v>
          </cell>
          <cell r="W17">
            <v>4306.3</v>
          </cell>
        </row>
        <row r="18">
          <cell r="B18">
            <v>23</v>
          </cell>
          <cell r="C18">
            <v>344.9</v>
          </cell>
          <cell r="D18">
            <v>346.9</v>
          </cell>
          <cell r="K18">
            <v>0.26300000000000001</v>
          </cell>
          <cell r="M18">
            <v>43.85</v>
          </cell>
          <cell r="N18">
            <v>3.87</v>
          </cell>
          <cell r="O18">
            <v>1.0004999999999999</v>
          </cell>
          <cell r="P18">
            <v>2.5756999999999999</v>
          </cell>
          <cell r="Q18">
            <v>2.2200000000000002</v>
          </cell>
          <cell r="U18">
            <v>0.91359084406294711</v>
          </cell>
          <cell r="V18">
            <v>21.120566523605149</v>
          </cell>
          <cell r="W18">
            <v>4314.8999999999996</v>
          </cell>
        </row>
        <row r="19">
          <cell r="B19">
            <v>24</v>
          </cell>
          <cell r="C19">
            <v>346.9</v>
          </cell>
          <cell r="D19">
            <v>348.9</v>
          </cell>
          <cell r="K19">
            <v>0.28300000000000003</v>
          </cell>
          <cell r="M19">
            <v>44.42</v>
          </cell>
          <cell r="N19">
            <v>4.04</v>
          </cell>
          <cell r="O19">
            <v>1.0004999999999999</v>
          </cell>
          <cell r="P19">
            <v>2.6093999999999999</v>
          </cell>
          <cell r="Q19">
            <v>1.88</v>
          </cell>
          <cell r="U19">
            <v>0.90294140594522898</v>
          </cell>
          <cell r="V19">
            <v>21.299627057813851</v>
          </cell>
          <cell r="W19">
            <v>4310</v>
          </cell>
        </row>
        <row r="20">
          <cell r="B20">
            <v>25</v>
          </cell>
          <cell r="C20">
            <v>348.9</v>
          </cell>
          <cell r="D20">
            <v>350.9</v>
          </cell>
          <cell r="K20">
            <v>0.378</v>
          </cell>
          <cell r="M20">
            <v>43.71</v>
          </cell>
          <cell r="N20">
            <v>4.5</v>
          </cell>
          <cell r="O20">
            <v>1.0001</v>
          </cell>
          <cell r="P20">
            <v>2.5706000000000002</v>
          </cell>
          <cell r="Q20">
            <v>2</v>
          </cell>
          <cell r="U20">
            <v>0.91617756468545908</v>
          </cell>
          <cell r="V20">
            <v>20.998008597172856</v>
          </cell>
          <cell r="W20">
            <v>4314.3</v>
          </cell>
        </row>
        <row r="21">
          <cell r="B21">
            <v>53</v>
          </cell>
          <cell r="C21">
            <v>274.7</v>
          </cell>
          <cell r="D21">
            <v>275.60000000000002</v>
          </cell>
          <cell r="K21">
            <v>0.40349999999999997</v>
          </cell>
          <cell r="M21">
            <v>40.07</v>
          </cell>
          <cell r="N21">
            <v>16.239999999999998</v>
          </cell>
          <cell r="O21">
            <v>1.0002</v>
          </cell>
          <cell r="P21">
            <v>2.3020999999999998</v>
          </cell>
          <cell r="Q21">
            <v>1.86</v>
          </cell>
          <cell r="U21">
            <v>0.89492682926829259</v>
          </cell>
          <cell r="V21">
            <v>20.879519024390248</v>
          </cell>
          <cell r="W21">
            <v>4306.3</v>
          </cell>
        </row>
      </sheetData>
      <sheetData sheetId="2"/>
      <sheetData sheetId="3">
        <row r="2">
          <cell r="T2">
            <v>50.6</v>
          </cell>
        </row>
        <row r="3">
          <cell r="T3">
            <v>50.959999999999994</v>
          </cell>
        </row>
        <row r="4">
          <cell r="T4">
            <v>42.19</v>
          </cell>
        </row>
        <row r="5">
          <cell r="T5">
            <v>51.56</v>
          </cell>
        </row>
        <row r="6">
          <cell r="T6">
            <v>52.68</v>
          </cell>
        </row>
        <row r="7">
          <cell r="T7">
            <v>51.81</v>
          </cell>
        </row>
        <row r="8">
          <cell r="T8">
            <v>52.28</v>
          </cell>
        </row>
        <row r="9">
          <cell r="T9">
            <v>51.54</v>
          </cell>
        </row>
        <row r="10">
          <cell r="T10">
            <v>51.79</v>
          </cell>
        </row>
        <row r="11">
          <cell r="T11">
            <v>43.69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tabSelected="1" workbookViewId="0">
      <selection activeCell="B10" sqref="B10"/>
    </sheetView>
  </sheetViews>
  <sheetFormatPr defaultColWidth="11" defaultRowHeight="15.75"/>
  <cols>
    <col min="1" max="1" width="11.875" style="2" customWidth="1"/>
    <col min="2" max="2" width="16" style="1" bestFit="1" customWidth="1"/>
    <col min="3" max="3" width="23.625" style="2" bestFit="1" customWidth="1"/>
    <col min="4" max="5" width="11" style="2"/>
    <col min="6" max="7" width="11" style="3"/>
    <col min="8" max="10" width="11" style="4"/>
    <col min="11" max="11" width="11" style="5"/>
    <col min="12" max="15" width="11" style="4"/>
    <col min="16" max="16" width="11" style="6"/>
    <col min="17" max="17" width="11" style="5"/>
    <col min="18" max="20" width="11" style="4"/>
    <col min="21" max="16384" width="11" style="2"/>
  </cols>
  <sheetData>
    <row r="1" spans="1:20">
      <c r="A1" s="22" t="s">
        <v>0</v>
      </c>
    </row>
    <row r="3" spans="1:20" s="7" customFormat="1" ht="16.350000000000001" customHeight="1">
      <c r="B3" s="7" t="s">
        <v>1</v>
      </c>
      <c r="D3" s="7" t="s">
        <v>2</v>
      </c>
      <c r="E3" s="7" t="s">
        <v>3</v>
      </c>
      <c r="F3" s="8" t="s">
        <v>4</v>
      </c>
      <c r="G3" s="8" t="s">
        <v>5</v>
      </c>
      <c r="H3" s="9" t="s">
        <v>6</v>
      </c>
      <c r="I3" s="9" t="s">
        <v>7</v>
      </c>
      <c r="J3" s="9" t="s">
        <v>8</v>
      </c>
      <c r="K3" s="10" t="s">
        <v>9</v>
      </c>
      <c r="L3" s="9" t="s">
        <v>10</v>
      </c>
      <c r="M3" s="9" t="s">
        <v>11</v>
      </c>
      <c r="N3" s="9" t="s">
        <v>12</v>
      </c>
      <c r="O3" s="9" t="s">
        <v>13</v>
      </c>
      <c r="P3" s="11" t="s">
        <v>14</v>
      </c>
      <c r="Q3" s="10" t="s">
        <v>15</v>
      </c>
      <c r="R3" s="9" t="s">
        <v>16</v>
      </c>
      <c r="S3" s="9" t="s">
        <v>17</v>
      </c>
      <c r="T3" s="9" t="s">
        <v>18</v>
      </c>
    </row>
    <row r="4" spans="1:20" s="7" customFormat="1" ht="16.350000000000001" customHeight="1">
      <c r="F4" s="8"/>
      <c r="G4" s="8"/>
      <c r="H4" s="9"/>
      <c r="I4" s="9"/>
      <c r="J4" s="9"/>
      <c r="K4" s="10"/>
      <c r="L4" s="9"/>
      <c r="M4" s="9"/>
      <c r="N4" s="9"/>
      <c r="O4" s="9"/>
      <c r="P4" s="11"/>
      <c r="Q4" s="10"/>
      <c r="R4" s="9"/>
      <c r="S4" s="9"/>
      <c r="T4" s="9"/>
    </row>
    <row r="5" spans="1:20">
      <c r="B5" s="1" t="s">
        <v>19</v>
      </c>
      <c r="D5" s="2" t="s">
        <v>20</v>
      </c>
      <c r="E5" s="2">
        <v>24</v>
      </c>
      <c r="F5" s="2">
        <v>89.6</v>
      </c>
      <c r="G5" s="2">
        <v>91.6</v>
      </c>
      <c r="H5" s="4">
        <v>23.899746627649698</v>
      </c>
      <c r="I5" s="12">
        <v>12.107550311540932</v>
      </c>
      <c r="J5" s="12">
        <v>0.63287688244950402</v>
      </c>
      <c r="K5" s="13">
        <v>8428.0027748493467</v>
      </c>
      <c r="L5" s="12">
        <v>33.134050318321322</v>
      </c>
      <c r="M5" s="12">
        <v>30.858652742488044</v>
      </c>
      <c r="N5" s="12">
        <v>15.91</v>
      </c>
      <c r="O5" s="12">
        <v>0.83163571000599179</v>
      </c>
      <c r="P5" s="6">
        <v>11074.868218390868</v>
      </c>
      <c r="Q5" s="13">
        <v>13170.255938150634</v>
      </c>
      <c r="R5" s="12">
        <v>43.540000000000006</v>
      </c>
      <c r="S5" s="12">
        <v>40.549999999999997</v>
      </c>
      <c r="T5" s="12">
        <v>1.5018430803988836</v>
      </c>
    </row>
    <row r="6" spans="1:20">
      <c r="B6" s="1" t="s">
        <v>21</v>
      </c>
      <c r="D6" s="2" t="s">
        <v>22</v>
      </c>
      <c r="E6" s="2">
        <v>25</v>
      </c>
      <c r="F6" s="2">
        <v>91.6</v>
      </c>
      <c r="G6" s="2">
        <v>93.6</v>
      </c>
      <c r="H6" s="4">
        <v>22.858002725326056</v>
      </c>
      <c r="I6" s="12">
        <v>4.7519470321199151</v>
      </c>
      <c r="J6" s="12">
        <v>0.32060521705275452</v>
      </c>
      <c r="K6" s="13">
        <v>9542.655991870146</v>
      </c>
      <c r="L6" s="12">
        <v>38.501570839789764</v>
      </c>
      <c r="M6" s="12">
        <v>33.888479402764261</v>
      </c>
      <c r="N6" s="12">
        <v>6.16</v>
      </c>
      <c r="O6" s="12">
        <v>0.41560398794342679</v>
      </c>
      <c r="P6" s="6">
        <v>12370.247503305234</v>
      </c>
      <c r="Q6" s="13">
        <v>13182.275685534138</v>
      </c>
      <c r="R6" s="12">
        <v>49.91</v>
      </c>
      <c r="S6" s="12">
        <v>43.93</v>
      </c>
      <c r="T6" s="12">
        <v>0.67194126525339215</v>
      </c>
    </row>
    <row r="7" spans="1:20">
      <c r="B7" s="1" t="s">
        <v>23</v>
      </c>
      <c r="D7" s="2" t="s">
        <v>24</v>
      </c>
      <c r="E7" s="2">
        <v>26</v>
      </c>
      <c r="F7" s="2">
        <v>93.6</v>
      </c>
      <c r="G7" s="2">
        <v>96.7</v>
      </c>
      <c r="H7" s="4">
        <v>24.296209150326789</v>
      </c>
      <c r="I7" s="12">
        <v>4.4135310065359485</v>
      </c>
      <c r="J7" s="12">
        <v>0.34685368389780158</v>
      </c>
      <c r="K7" s="13">
        <v>9389.9585314422566</v>
      </c>
      <c r="L7" s="12">
        <v>38.412103477124191</v>
      </c>
      <c r="M7" s="12">
        <v>32.87815636601308</v>
      </c>
      <c r="N7" s="12">
        <v>5.83</v>
      </c>
      <c r="O7" s="12">
        <v>0.4581721470019342</v>
      </c>
      <c r="P7" s="6">
        <v>12403.551296510523</v>
      </c>
      <c r="Q7" s="13">
        <v>13171.446635351516</v>
      </c>
      <c r="R7" s="12">
        <v>50.74</v>
      </c>
      <c r="S7" s="12">
        <v>43.43</v>
      </c>
      <c r="T7" s="12">
        <v>0.73877575228125392</v>
      </c>
    </row>
    <row r="8" spans="1:20">
      <c r="B8" s="1" t="s">
        <v>25</v>
      </c>
      <c r="D8" s="2" t="s">
        <v>26</v>
      </c>
      <c r="E8" s="2">
        <v>57</v>
      </c>
      <c r="F8" s="2">
        <v>208.7</v>
      </c>
      <c r="G8" s="2">
        <v>211.4</v>
      </c>
      <c r="H8" s="4">
        <v>22.322637175669925</v>
      </c>
      <c r="I8" s="12">
        <v>10.835992113994045</v>
      </c>
      <c r="J8" s="12">
        <v>0.36728824613639588</v>
      </c>
      <c r="K8" s="13">
        <v>8773.6600783481808</v>
      </c>
      <c r="L8" s="12">
        <v>35.24221951339856</v>
      </c>
      <c r="M8" s="12">
        <v>31.599151196937473</v>
      </c>
      <c r="N8" s="12">
        <v>13.95</v>
      </c>
      <c r="O8" s="12">
        <v>0.47283820251085301</v>
      </c>
      <c r="P8" s="6">
        <v>11295.002506959592</v>
      </c>
      <c r="Q8" s="13">
        <v>13126.092396234275</v>
      </c>
      <c r="R8" s="12">
        <v>45.370000000000005</v>
      </c>
      <c r="S8" s="12">
        <v>40.68</v>
      </c>
      <c r="T8" s="12">
        <v>0.8372520541177505</v>
      </c>
    </row>
    <row r="9" spans="1:20">
      <c r="B9" s="1" t="s">
        <v>27</v>
      </c>
      <c r="D9" s="2" t="s">
        <v>28</v>
      </c>
      <c r="E9" s="2">
        <v>58</v>
      </c>
      <c r="F9" s="2">
        <v>211.4</v>
      </c>
      <c r="G9" s="2">
        <v>213.4</v>
      </c>
      <c r="H9" s="4">
        <v>22.858895774647884</v>
      </c>
      <c r="I9" s="12">
        <v>2.9159337397183096</v>
      </c>
      <c r="J9" s="12">
        <v>0.2752749295774648</v>
      </c>
      <c r="K9" s="13">
        <v>9788.439892686305</v>
      </c>
      <c r="L9" s="12">
        <v>40.136516528450706</v>
      </c>
      <c r="M9" s="12">
        <v>34.088653957183098</v>
      </c>
      <c r="N9" s="12">
        <v>3.78</v>
      </c>
      <c r="O9" s="12">
        <v>0.35684598028737685</v>
      </c>
      <c r="P9" s="6">
        <v>12689.006711767259</v>
      </c>
      <c r="Q9" s="13">
        <v>13187.493984376699</v>
      </c>
      <c r="R9" s="12">
        <v>52.03</v>
      </c>
      <c r="S9" s="12">
        <v>44.19</v>
      </c>
      <c r="T9" s="12">
        <v>0.56244903701792937</v>
      </c>
    </row>
    <row r="10" spans="1:20">
      <c r="B10" s="1" t="s">
        <v>29</v>
      </c>
      <c r="D10" s="2" t="s">
        <v>30</v>
      </c>
      <c r="E10" s="2">
        <v>59</v>
      </c>
      <c r="F10" s="2">
        <v>213.4</v>
      </c>
      <c r="G10" s="2">
        <v>215.4</v>
      </c>
      <c r="H10" s="4">
        <v>23.39774148252161</v>
      </c>
      <c r="I10" s="12">
        <v>2.9874880821816574</v>
      </c>
      <c r="J10" s="12">
        <v>0.29725840662183139</v>
      </c>
      <c r="K10" s="13">
        <v>9706.112266338705</v>
      </c>
      <c r="L10" s="12">
        <v>39.748911944719538</v>
      </c>
      <c r="M10" s="12">
        <v>33.865858490577196</v>
      </c>
      <c r="N10" s="12">
        <v>3.9</v>
      </c>
      <c r="O10" s="12">
        <v>0.38805436337625177</v>
      </c>
      <c r="P10" s="6">
        <v>12670.791245827373</v>
      </c>
      <c r="Q10" s="13">
        <v>13185.006499300076</v>
      </c>
      <c r="R10" s="12">
        <v>51.89</v>
      </c>
      <c r="S10" s="12">
        <v>44.21</v>
      </c>
      <c r="T10" s="12">
        <v>0.61251796489669463</v>
      </c>
    </row>
    <row r="11" spans="1:20">
      <c r="B11" s="1" t="s">
        <v>31</v>
      </c>
      <c r="D11" s="2" t="s">
        <v>32</v>
      </c>
      <c r="E11" s="2">
        <v>60</v>
      </c>
      <c r="F11" s="2">
        <v>215.4</v>
      </c>
      <c r="G11" s="2">
        <v>217.4</v>
      </c>
      <c r="H11" s="4">
        <v>22.802659582903814</v>
      </c>
      <c r="I11" s="12">
        <v>4.7630759037348342</v>
      </c>
      <c r="J11" s="12">
        <v>0.32412489096820235</v>
      </c>
      <c r="K11" s="13">
        <v>9523.3048201703732</v>
      </c>
      <c r="L11" s="12">
        <v>38.513753134089285</v>
      </c>
      <c r="M11" s="12">
        <v>33.920511379272064</v>
      </c>
      <c r="N11" s="12">
        <v>6.17</v>
      </c>
      <c r="O11" s="12">
        <v>0.41986535963151056</v>
      </c>
      <c r="P11" s="6">
        <v>12336.312065566102</v>
      </c>
      <c r="Q11" s="13">
        <v>13147.513658282109</v>
      </c>
      <c r="R11" s="12">
        <v>49.89</v>
      </c>
      <c r="S11" s="12">
        <v>43.94</v>
      </c>
      <c r="T11" s="12">
        <v>0.68069834388101358</v>
      </c>
    </row>
    <row r="12" spans="1:20">
      <c r="B12" s="1" t="s">
        <v>33</v>
      </c>
      <c r="D12" s="2" t="s">
        <v>34</v>
      </c>
      <c r="E12" s="2">
        <v>61</v>
      </c>
      <c r="F12" s="2">
        <v>217.4</v>
      </c>
      <c r="G12" s="2">
        <v>219.4</v>
      </c>
      <c r="H12" s="4">
        <v>22.997617346938782</v>
      </c>
      <c r="I12" s="12">
        <v>2.8413879198979588</v>
      </c>
      <c r="J12" s="12">
        <v>0.30114434523809525</v>
      </c>
      <c r="K12" s="13">
        <v>9799.9569341999268</v>
      </c>
      <c r="L12" s="12">
        <v>40.195243744897958</v>
      </c>
      <c r="M12" s="12">
        <v>33.965750988265306</v>
      </c>
      <c r="N12" s="12">
        <v>3.69</v>
      </c>
      <c r="O12" s="12">
        <v>0.39108445071747827</v>
      </c>
      <c r="P12" s="6">
        <v>12726.822984626608</v>
      </c>
      <c r="Q12" s="13">
        <v>13214.435660499021</v>
      </c>
      <c r="R12" s="12">
        <v>52.2</v>
      </c>
      <c r="S12" s="12">
        <v>44.11</v>
      </c>
      <c r="T12" s="12">
        <v>0.61458299717044784</v>
      </c>
    </row>
    <row r="13" spans="1:20">
      <c r="B13" s="1" t="s">
        <v>35</v>
      </c>
      <c r="D13" s="2" t="s">
        <v>36</v>
      </c>
      <c r="E13" s="2">
        <v>62</v>
      </c>
      <c r="F13" s="2">
        <v>219.4</v>
      </c>
      <c r="G13" s="2">
        <v>221.4</v>
      </c>
      <c r="H13" s="4">
        <v>21.702375864236338</v>
      </c>
      <c r="I13" s="12">
        <v>3.5860311854179758</v>
      </c>
      <c r="J13" s="12">
        <v>0.32715650534255181</v>
      </c>
      <c r="K13" s="13">
        <v>9891.3725422778134</v>
      </c>
      <c r="L13" s="12">
        <v>39.830001397862979</v>
      </c>
      <c r="M13" s="12">
        <v>34.881591552482718</v>
      </c>
      <c r="N13" s="12">
        <v>4.58</v>
      </c>
      <c r="O13" s="12">
        <v>0.41783707865168535</v>
      </c>
      <c r="P13" s="6">
        <v>12633.043022003747</v>
      </c>
      <c r="Q13" s="13">
        <v>13239.407904007279</v>
      </c>
      <c r="R13" s="12">
        <v>50.870000000000005</v>
      </c>
      <c r="S13" s="12">
        <v>44.55</v>
      </c>
      <c r="T13" s="12">
        <v>0.66149870292361523</v>
      </c>
    </row>
    <row r="14" spans="1:20">
      <c r="B14" s="1" t="s">
        <v>37</v>
      </c>
      <c r="D14" s="2" t="s">
        <v>38</v>
      </c>
      <c r="E14" s="2">
        <v>63</v>
      </c>
      <c r="F14" s="2">
        <v>221.4</v>
      </c>
      <c r="G14" s="2">
        <v>223.4</v>
      </c>
      <c r="H14" s="4">
        <v>22.687265306122459</v>
      </c>
      <c r="I14" s="12">
        <v>3.1388970285714284</v>
      </c>
      <c r="J14" s="12">
        <v>0.30173265306122449</v>
      </c>
      <c r="K14" s="13">
        <v>9835.8063868452609</v>
      </c>
      <c r="L14" s="12">
        <v>39.854714734693871</v>
      </c>
      <c r="M14" s="12">
        <v>34.319122930612245</v>
      </c>
      <c r="N14" s="12">
        <v>4.0599999999999996</v>
      </c>
      <c r="O14" s="12">
        <v>0.39027548858017425</v>
      </c>
      <c r="P14" s="6">
        <v>12722.103836826465</v>
      </c>
      <c r="Q14" s="13">
        <v>13260.479296254392</v>
      </c>
      <c r="R14" s="12">
        <v>51.55</v>
      </c>
      <c r="S14" s="12">
        <v>44.39</v>
      </c>
      <c r="T14" s="12">
        <v>0.61353922839467823</v>
      </c>
    </row>
    <row r="15" spans="1:20">
      <c r="B15" s="1" t="s">
        <v>39</v>
      </c>
      <c r="D15" s="2" t="s">
        <v>40</v>
      </c>
      <c r="E15" s="2">
        <v>64</v>
      </c>
      <c r="F15" s="2">
        <v>223.4</v>
      </c>
      <c r="G15" s="2">
        <v>225.4</v>
      </c>
      <c r="H15" s="4">
        <v>22.516937409923813</v>
      </c>
      <c r="I15" s="12">
        <v>3.0373360535309866</v>
      </c>
      <c r="J15" s="12">
        <v>0.27302439777640519</v>
      </c>
      <c r="K15" s="13">
        <v>9882.1505899470867</v>
      </c>
      <c r="L15" s="12">
        <v>40.407417140724732</v>
      </c>
      <c r="M15" s="12">
        <v>34.03830939582047</v>
      </c>
      <c r="N15" s="12">
        <v>3.92</v>
      </c>
      <c r="O15" s="12">
        <v>0.35236655425049418</v>
      </c>
      <c r="P15" s="6">
        <v>12753.949391789742</v>
      </c>
      <c r="Q15" s="13">
        <v>13274.302031421463</v>
      </c>
      <c r="R15" s="12">
        <v>52.15</v>
      </c>
      <c r="S15" s="12">
        <v>43.93</v>
      </c>
      <c r="T15" s="12">
        <v>0.55256069069448799</v>
      </c>
    </row>
    <row r="16" spans="1:20">
      <c r="B16" s="1" t="s">
        <v>41</v>
      </c>
      <c r="D16" s="2" t="s">
        <v>42</v>
      </c>
      <c r="E16" s="2">
        <v>65</v>
      </c>
      <c r="F16" s="2">
        <v>225.4</v>
      </c>
      <c r="G16" s="2">
        <v>227.2</v>
      </c>
      <c r="H16" s="4">
        <v>22.545481029810304</v>
      </c>
      <c r="I16" s="12">
        <v>3.0439625955284555</v>
      </c>
      <c r="J16" s="12">
        <v>0.29157943766937666</v>
      </c>
      <c r="K16" s="13">
        <v>9878.8417837027264</v>
      </c>
      <c r="L16" s="12">
        <v>40.074968115176155</v>
      </c>
      <c r="M16" s="12">
        <v>34.335588259485093</v>
      </c>
      <c r="N16" s="12">
        <v>3.93</v>
      </c>
      <c r="O16" s="12">
        <v>0.37645245435143465</v>
      </c>
      <c r="P16" s="6">
        <v>12754.377556078871</v>
      </c>
      <c r="Q16" s="13">
        <v>13276.129443196494</v>
      </c>
      <c r="R16" s="12">
        <v>51.74</v>
      </c>
      <c r="S16" s="12">
        <v>44.33</v>
      </c>
      <c r="T16" s="12">
        <v>0.59031097785248388</v>
      </c>
    </row>
    <row r="17" spans="2:20">
      <c r="B17" s="1" t="s">
        <v>43</v>
      </c>
      <c r="D17" s="2" t="s">
        <v>44</v>
      </c>
      <c r="E17" s="2">
        <v>66</v>
      </c>
      <c r="F17" s="2">
        <v>227.9</v>
      </c>
      <c r="G17" s="2">
        <v>229.9</v>
      </c>
      <c r="H17" s="4">
        <v>22.638014623172097</v>
      </c>
      <c r="I17" s="12">
        <v>4.0305594381327339</v>
      </c>
      <c r="J17" s="12">
        <v>0.38847159730033748</v>
      </c>
      <c r="K17" s="13">
        <v>9740.5502417486132</v>
      </c>
      <c r="L17" s="12">
        <v>39.106483607986505</v>
      </c>
      <c r="M17" s="12">
        <v>34.224942330708664</v>
      </c>
      <c r="N17" s="12">
        <v>5.21</v>
      </c>
      <c r="O17" s="12">
        <v>0.50214791594101937</v>
      </c>
      <c r="P17" s="6">
        <v>12590.874179744336</v>
      </c>
      <c r="Q17" s="13">
        <v>13282.913999097305</v>
      </c>
      <c r="R17" s="12">
        <v>50.55</v>
      </c>
      <c r="S17" s="12">
        <v>44.24</v>
      </c>
      <c r="T17" s="12">
        <v>0.79763789038389987</v>
      </c>
    </row>
    <row r="18" spans="2:20">
      <c r="B18" s="1" t="s">
        <v>45</v>
      </c>
      <c r="D18" s="2" t="s">
        <v>46</v>
      </c>
      <c r="E18" s="2">
        <v>67</v>
      </c>
      <c r="F18" s="2">
        <v>229.9</v>
      </c>
      <c r="G18" s="2">
        <v>231.9</v>
      </c>
      <c r="H18" s="4">
        <v>22.856330060354921</v>
      </c>
      <c r="I18" s="12">
        <v>3.6566099551391766</v>
      </c>
      <c r="J18" s="12">
        <v>0.60346185028375821</v>
      </c>
      <c r="K18" s="13">
        <v>9759.5617039529952</v>
      </c>
      <c r="L18" s="12">
        <v>39.428129706152596</v>
      </c>
      <c r="M18" s="12">
        <v>34.058930278353301</v>
      </c>
      <c r="N18" s="12">
        <v>4.74</v>
      </c>
      <c r="O18" s="12">
        <v>0.78225711941872733</v>
      </c>
      <c r="P18" s="6">
        <v>12651.150394567159</v>
      </c>
      <c r="Q18" s="13">
        <v>13280.653364021793</v>
      </c>
      <c r="R18" s="12">
        <v>51.11</v>
      </c>
      <c r="S18" s="12">
        <v>44.15</v>
      </c>
      <c r="T18" s="12">
        <v>1.2366576872798152</v>
      </c>
    </row>
    <row r="19" spans="2:20">
      <c r="B19" s="1" t="s">
        <v>47</v>
      </c>
      <c r="D19" s="2" t="s">
        <v>48</v>
      </c>
      <c r="E19" s="2">
        <v>68</v>
      </c>
      <c r="F19" s="2">
        <v>231.9</v>
      </c>
      <c r="G19" s="2">
        <v>234</v>
      </c>
      <c r="H19" s="4">
        <v>22.902452130945026</v>
      </c>
      <c r="I19" s="12">
        <v>3.5619067115503404</v>
      </c>
      <c r="J19" s="12">
        <v>0.9980852378011118</v>
      </c>
      <c r="K19" s="13">
        <v>9754.2427722459634</v>
      </c>
      <c r="L19" s="12">
        <v>39.628139604694269</v>
      </c>
      <c r="M19" s="12">
        <v>33.907501552810373</v>
      </c>
      <c r="N19" s="12">
        <v>4.62</v>
      </c>
      <c r="O19" s="12">
        <v>1.2945745557255499</v>
      </c>
      <c r="P19" s="6">
        <v>12651.819729484641</v>
      </c>
      <c r="Q19" s="13">
        <v>13264.646392833552</v>
      </c>
      <c r="R19" s="12">
        <v>51.400000000000006</v>
      </c>
      <c r="S19" s="12">
        <v>43.98</v>
      </c>
      <c r="T19" s="12">
        <v>2.0464638026869566</v>
      </c>
    </row>
    <row r="20" spans="2:20">
      <c r="B20" s="1" t="s">
        <v>49</v>
      </c>
      <c r="D20" s="2" t="s">
        <v>50</v>
      </c>
      <c r="E20" s="2">
        <v>69</v>
      </c>
      <c r="F20" s="2">
        <v>234</v>
      </c>
      <c r="G20" s="2">
        <v>236.2</v>
      </c>
      <c r="H20" s="4">
        <v>20.002072775608546</v>
      </c>
      <c r="I20" s="12">
        <v>7.591803293594749</v>
      </c>
      <c r="J20" s="12">
        <v>1.2166985129185013</v>
      </c>
      <c r="K20" s="13">
        <v>9584.9906820066717</v>
      </c>
      <c r="L20" s="12">
        <v>38.399005067707897</v>
      </c>
      <c r="M20" s="12">
        <v>34.007118863088806</v>
      </c>
      <c r="N20" s="12">
        <v>9.49</v>
      </c>
      <c r="O20" s="12">
        <v>1.5209125475285172</v>
      </c>
      <c r="P20" s="6">
        <v>11981.548790784416</v>
      </c>
      <c r="Q20" s="13">
        <v>13237.81768951985</v>
      </c>
      <c r="R20" s="12">
        <v>48</v>
      </c>
      <c r="S20" s="12">
        <v>42.51</v>
      </c>
      <c r="T20" s="12">
        <v>2.5387578418882275</v>
      </c>
    </row>
    <row r="21" spans="2:20">
      <c r="B21" s="1" t="s">
        <v>51</v>
      </c>
      <c r="D21" s="2" t="s">
        <v>52</v>
      </c>
      <c r="E21" s="2">
        <v>87</v>
      </c>
      <c r="F21" s="2">
        <v>297.7</v>
      </c>
      <c r="G21" s="2">
        <v>299.39999999999998</v>
      </c>
      <c r="H21" s="4">
        <v>22.805217957059199</v>
      </c>
      <c r="I21" s="12">
        <v>4.5390531841249189</v>
      </c>
      <c r="J21" s="12">
        <v>0.40124658425504234</v>
      </c>
      <c r="K21" s="13">
        <v>9644.6187893795959</v>
      </c>
      <c r="L21" s="12">
        <v>39.29986353806116</v>
      </c>
      <c r="M21" s="12">
        <v>33.355865320754717</v>
      </c>
      <c r="N21" s="12">
        <v>5.88</v>
      </c>
      <c r="O21" s="12">
        <v>0.51978459377195041</v>
      </c>
      <c r="P21" s="6">
        <v>12493.873982330342</v>
      </c>
      <c r="Q21" s="13">
        <v>13274.409245994839</v>
      </c>
      <c r="R21" s="12">
        <v>50.91</v>
      </c>
      <c r="S21" s="12">
        <v>43.21</v>
      </c>
      <c r="T21" s="12">
        <v>0.83206312870942023</v>
      </c>
    </row>
    <row r="22" spans="2:20">
      <c r="B22" s="1" t="s">
        <v>53</v>
      </c>
      <c r="D22" s="2" t="s">
        <v>54</v>
      </c>
      <c r="E22" s="2">
        <v>88</v>
      </c>
      <c r="F22" s="2">
        <v>299.39999999999998</v>
      </c>
      <c r="G22" s="2">
        <v>301.39999999999998</v>
      </c>
      <c r="H22" s="4">
        <v>22.826811799076427</v>
      </c>
      <c r="I22" s="12">
        <v>3.125514122137405</v>
      </c>
      <c r="J22" s="12">
        <v>0.29467759871831123</v>
      </c>
      <c r="K22" s="13">
        <v>9832.0225490411522</v>
      </c>
      <c r="L22" s="12">
        <v>40.361577429083034</v>
      </c>
      <c r="M22" s="12">
        <v>33.686096649703138</v>
      </c>
      <c r="N22" s="12">
        <v>4.05</v>
      </c>
      <c r="O22" s="12">
        <v>0.38183934807916181</v>
      </c>
      <c r="P22" s="6">
        <v>12740.205216665503</v>
      </c>
      <c r="Q22" s="13">
        <v>13277.962706269414</v>
      </c>
      <c r="R22" s="12">
        <v>52.300000000000004</v>
      </c>
      <c r="S22" s="12">
        <v>43.65</v>
      </c>
      <c r="T22" s="12">
        <v>0.59942417188017749</v>
      </c>
    </row>
    <row r="23" spans="2:20">
      <c r="B23" s="1" t="s">
        <v>55</v>
      </c>
      <c r="D23" s="2" t="s">
        <v>56</v>
      </c>
      <c r="E23" s="2">
        <v>89</v>
      </c>
      <c r="F23" s="2">
        <v>301.39999999999998</v>
      </c>
      <c r="G23" s="2">
        <v>303.39999999999998</v>
      </c>
      <c r="H23" s="4">
        <v>22.758279680131224</v>
      </c>
      <c r="I23" s="12">
        <v>3.4140840381382001</v>
      </c>
      <c r="J23" s="12">
        <v>0.47741736723395528</v>
      </c>
      <c r="K23" s="13">
        <v>9799.9088459839477</v>
      </c>
      <c r="L23" s="12">
        <v>39.686795900348578</v>
      </c>
      <c r="M23" s="12">
        <v>34.140840381381999</v>
      </c>
      <c r="N23" s="12">
        <v>4.42</v>
      </c>
      <c r="O23" s="12">
        <v>0.61808225562157748</v>
      </c>
      <c r="P23" s="6">
        <v>12687.325975394066</v>
      </c>
      <c r="Q23" s="13">
        <v>13274.038476034804</v>
      </c>
      <c r="R23" s="12">
        <v>51.379999999999995</v>
      </c>
      <c r="S23" s="12">
        <v>44.2</v>
      </c>
      <c r="T23" s="12">
        <v>0.97433022028486171</v>
      </c>
    </row>
    <row r="24" spans="2:20">
      <c r="B24" s="1" t="s">
        <v>57</v>
      </c>
      <c r="D24" s="2" t="s">
        <v>58</v>
      </c>
      <c r="E24" s="2">
        <v>90</v>
      </c>
      <c r="F24" s="2">
        <v>303.39999999999998</v>
      </c>
      <c r="G24" s="2">
        <v>306</v>
      </c>
      <c r="H24" s="4">
        <v>22.845555388659413</v>
      </c>
      <c r="I24" s="12">
        <v>4.05060834209538</v>
      </c>
      <c r="J24" s="12">
        <v>0.37279545625234695</v>
      </c>
      <c r="K24" s="13">
        <v>9710.7716550723726</v>
      </c>
      <c r="L24" s="12">
        <v>39.796262530529468</v>
      </c>
      <c r="M24" s="12">
        <v>33.307573738715725</v>
      </c>
      <c r="N24" s="12">
        <v>5.25</v>
      </c>
      <c r="O24" s="12">
        <v>0.48318079163199817</v>
      </c>
      <c r="P24" s="6">
        <v>12586.146791658754</v>
      </c>
      <c r="Q24" s="13">
        <v>13283.532233940638</v>
      </c>
      <c r="R24" s="12">
        <v>51.58</v>
      </c>
      <c r="S24" s="12">
        <v>43.17</v>
      </c>
      <c r="T24" s="12">
        <v>0.76779780123368291</v>
      </c>
    </row>
    <row r="25" spans="2:20" s="7" customFormat="1" ht="16.350000000000001" customHeight="1">
      <c r="F25" s="8"/>
      <c r="G25" s="8"/>
      <c r="H25" s="9"/>
      <c r="I25" s="9"/>
      <c r="J25" s="9"/>
      <c r="K25" s="10"/>
      <c r="L25" s="9"/>
      <c r="M25" s="9"/>
      <c r="N25" s="9"/>
      <c r="O25" s="9"/>
      <c r="P25" s="11"/>
      <c r="Q25" s="10"/>
      <c r="R25" s="9"/>
      <c r="S25" s="9"/>
      <c r="T25" s="9"/>
    </row>
    <row r="26" spans="2:20">
      <c r="B26" s="1" t="s">
        <v>59</v>
      </c>
      <c r="C26" s="3" t="s">
        <v>60</v>
      </c>
      <c r="D26" s="2" t="s">
        <v>61</v>
      </c>
      <c r="E26" s="2">
        <f>'[1]Lab Data - orig'!B11</f>
        <v>3</v>
      </c>
      <c r="F26" s="3">
        <f>'[1]Lab Data - orig'!C11</f>
        <v>276.39999999999998</v>
      </c>
      <c r="G26" s="3">
        <f>'[1]Lab Data - orig'!D11</f>
        <v>278.39999999999998</v>
      </c>
      <c r="H26" s="4">
        <f>'[1]Lab Data - orig'!V11</f>
        <v>22.045373189751206</v>
      </c>
      <c r="I26" s="4">
        <f>('[1]Lab Data - orig'!N11*((100-'[1]Lab Data - orig'!V11)/100))</f>
        <v>5.1216189814333459</v>
      </c>
      <c r="J26" s="4">
        <f>('[1]Lab Data - orig'!U11*'[1]Lab Data - orig'!K11)</f>
        <v>0.36702655031563314</v>
      </c>
      <c r="K26" s="5">
        <f>((('[1]Lab Data - orig'!P11*'[1]Lab Data - orig'!W11)-(32.4)-('[1]Lab Data - orig'!Q11*10)-('[1]Lab Data - orig'!K11*13.17*1.8))/'[1]Lab Data - orig'!O11)*'[1]Lab Data - orig'!U11</f>
        <v>9679.8946745141529</v>
      </c>
      <c r="L26" s="4">
        <f>'[1]Coal Quality for Apdx'!T2*((100-'[1]Lab Data - orig'!V11)/100)</f>
        <v>39.445041165985891</v>
      </c>
      <c r="M26" s="4">
        <f>('[1]Lab Data - orig'!M11*(100-'[1]Lab Data - orig'!V11)/100)</f>
        <v>33.387966662829555</v>
      </c>
      <c r="N26" s="4">
        <f>'[1]Lab Data - orig'!N11</f>
        <v>6.57</v>
      </c>
      <c r="O26" s="4">
        <f>J26/((100-'[1]Lab Data - orig'!V11)/100)</f>
        <v>0.47082073936293883</v>
      </c>
      <c r="P26" s="14">
        <f>K26/((100-'[1]Lab Data - orig'!V11)/100)</f>
        <v>12417.34464084629</v>
      </c>
      <c r="Q26" s="5">
        <f>P26/((100-N26)/100)</f>
        <v>13290.532634963383</v>
      </c>
      <c r="R26" s="4">
        <f>100-(S26+N26)</f>
        <v>50.6</v>
      </c>
      <c r="S26" s="4">
        <f>'[1]Lab Data - orig'!M11</f>
        <v>42.83</v>
      </c>
      <c r="T26" s="4">
        <f>(J26*20000)/K26</f>
        <v>0.75832756999301687</v>
      </c>
    </row>
    <row r="27" spans="2:20">
      <c r="B27" s="1" t="s">
        <v>62</v>
      </c>
      <c r="C27" s="3" t="s">
        <v>60</v>
      </c>
      <c r="D27" s="2" t="s">
        <v>63</v>
      </c>
      <c r="E27" s="2">
        <f>'[1]Lab Data - orig'!B12</f>
        <v>4</v>
      </c>
      <c r="F27" s="3">
        <f>'[1]Lab Data - orig'!C12</f>
        <v>278.39999999999998</v>
      </c>
      <c r="G27" s="3">
        <f>'[1]Lab Data - orig'!D12</f>
        <v>281</v>
      </c>
      <c r="H27" s="4">
        <f>'[1]Lab Data - orig'!V12</f>
        <v>22.731419126328213</v>
      </c>
      <c r="I27" s="4">
        <f>('[1]Lab Data - orig'!N12*((100-'[1]Lab Data - orig'!V12)/100))</f>
        <v>4.6206611362455741</v>
      </c>
      <c r="J27" s="4">
        <f>('[1]Lab Data - orig'!U12*'[1]Lab Data - orig'!K12)</f>
        <v>0.3686652892561984</v>
      </c>
      <c r="K27" s="5">
        <f>((('[1]Lab Data - orig'!P12*'[1]Lab Data - orig'!W12)-(32.4)-('[1]Lab Data - orig'!Q12*10)-('[1]Lab Data - orig'!K12*13.17*1.8))/'[1]Lab Data - orig'!O12)*'[1]Lab Data - orig'!U12</f>
        <v>9681.8190733812371</v>
      </c>
      <c r="L27" s="4">
        <f>'[1]Coal Quality for Apdx'!T3*((100-'[1]Lab Data - orig'!V12)/100)</f>
        <v>39.376068813223142</v>
      </c>
      <c r="M27" s="4">
        <f>('[1]Lab Data - orig'!M12*(100-'[1]Lab Data - orig'!V12)/100)</f>
        <v>33.271850924203079</v>
      </c>
      <c r="N27" s="4">
        <f>'[1]Lab Data - orig'!N12</f>
        <v>5.98</v>
      </c>
      <c r="O27" s="4">
        <f>J27/((100-'[1]Lab Data - orig'!V12)/100)</f>
        <v>0.47712185870080603</v>
      </c>
      <c r="P27" s="14">
        <f>K27/((100-'[1]Lab Data - orig'!V12)/100)</f>
        <v>12530.085273871236</v>
      </c>
      <c r="Q27" s="5">
        <f>P27/((100-N27)/100)</f>
        <v>13327.042409988553</v>
      </c>
      <c r="R27" s="4">
        <f>100-(S27+N27)</f>
        <v>50.959999999999994</v>
      </c>
      <c r="S27" s="4">
        <f>'[1]Lab Data - orig'!M12</f>
        <v>43.06</v>
      </c>
      <c r="T27" s="4">
        <f>(J27*20000)/K27</f>
        <v>0.76156202974251064</v>
      </c>
    </row>
    <row r="28" spans="2:20">
      <c r="B28" s="1" t="s">
        <v>64</v>
      </c>
      <c r="C28" s="3" t="s">
        <v>60</v>
      </c>
      <c r="D28" s="2" t="s">
        <v>46</v>
      </c>
      <c r="E28" s="2">
        <f>'[1]Lab Data - orig'!B14</f>
        <v>19</v>
      </c>
      <c r="F28" s="3">
        <f>'[1]Lab Data - orig'!C14</f>
        <v>336.5</v>
      </c>
      <c r="G28" s="3">
        <f>'[1]Lab Data - orig'!D14</f>
        <v>337.5</v>
      </c>
      <c r="H28" s="4">
        <f>'[1]Lab Data - orig'!V14</f>
        <v>17.666643163480419</v>
      </c>
      <c r="I28" s="4">
        <f>('[1]Lab Data - orig'!N14*((100-'[1]Lab Data - orig'!V14)/100))</f>
        <v>14.194270718615975</v>
      </c>
      <c r="J28" s="4">
        <f>('[1]Lab Data - orig'!U14*'[1]Lab Data - orig'!K14)</f>
        <v>0.40103743548738818</v>
      </c>
      <c r="K28" s="5">
        <f>((('[1]Lab Data - orig'!P14*'[1]Lab Data - orig'!W14)-(32.4)-('[1]Lab Data - orig'!Q14*10)-('[1]Lab Data - orig'!K14*13.17*1.8))/'[1]Lab Data - orig'!O14)*'[1]Lab Data - orig'!U14</f>
        <v>9131.1024647961494</v>
      </c>
      <c r="L28" s="4">
        <f>'[1]Coal Quality for Apdx'!T4*((100-'[1]Lab Data - orig'!V14)/100)</f>
        <v>34.736443249327614</v>
      </c>
      <c r="M28" s="4">
        <f>('[1]Lab Data - orig'!M14*(100-'[1]Lab Data - orig'!V14)/100)</f>
        <v>33.402642868575995</v>
      </c>
      <c r="N28" s="4">
        <f>'[1]Lab Data - orig'!N14</f>
        <v>17.239999999999998</v>
      </c>
      <c r="O28" s="4">
        <f>J28/((100-'[1]Lab Data - orig'!V14)/100)</f>
        <v>0.48708986356973721</v>
      </c>
      <c r="P28" s="14">
        <f>K28/((100-'[1]Lab Data - orig'!V14)/100)</f>
        <v>11090.404686070056</v>
      </c>
      <c r="Q28" s="5">
        <f>P28/((100-N28)/100)</f>
        <v>13400.682317629358</v>
      </c>
      <c r="R28" s="4">
        <f>100-(S28+N28)</f>
        <v>42.19</v>
      </c>
      <c r="S28" s="4">
        <f>'[1]Lab Data - orig'!M14</f>
        <v>40.57</v>
      </c>
      <c r="T28" s="4">
        <f>(J28*20000)/K28</f>
        <v>0.87839871917665813</v>
      </c>
    </row>
    <row r="29" spans="2:20">
      <c r="B29" s="1" t="s">
        <v>65</v>
      </c>
      <c r="C29" s="3" t="s">
        <v>60</v>
      </c>
      <c r="D29" s="2" t="s">
        <v>48</v>
      </c>
      <c r="E29" s="2">
        <f>'[1]Lab Data - orig'!B15</f>
        <v>20</v>
      </c>
      <c r="F29" s="3">
        <f>'[1]Lab Data - orig'!C15</f>
        <v>337.5</v>
      </c>
      <c r="G29" s="3">
        <f>'[1]Lab Data - orig'!D15</f>
        <v>339.5</v>
      </c>
      <c r="H29" s="4">
        <f>'[1]Lab Data - orig'!V15</f>
        <v>21.23166679498037</v>
      </c>
      <c r="I29" s="4">
        <f>('[1]Lab Data - orig'!N15*((100-'[1]Lab Data - orig'!V15)/100))</f>
        <v>3.7257421605974286</v>
      </c>
      <c r="J29" s="4">
        <f>('[1]Lab Data - orig'!U15*'[1]Lab Data - orig'!K15)</f>
        <v>0.31271083224266688</v>
      </c>
      <c r="K29" s="5">
        <f>((('[1]Lab Data - orig'!P15*'[1]Lab Data - orig'!W15)-(32.4)-('[1]Lab Data - orig'!Q15*10)-('[1]Lab Data - orig'!K15*13.17*1.8))/'[1]Lab Data - orig'!O15)*'[1]Lab Data - orig'!U15</f>
        <v>9993.0701351523585</v>
      </c>
      <c r="L29" s="4">
        <f>'[1]Coal Quality for Apdx'!T5*((100-'[1]Lab Data - orig'!V15)/100)</f>
        <v>40.612952600508123</v>
      </c>
      <c r="M29" s="4">
        <f>('[1]Lab Data - orig'!M15*(100-'[1]Lab Data - orig'!V15)/100)</f>
        <v>34.429638443914079</v>
      </c>
      <c r="N29" s="4">
        <f>'[1]Lab Data - orig'!N15</f>
        <v>4.7300000000000004</v>
      </c>
      <c r="O29" s="4">
        <f>J29/((100-'[1]Lab Data - orig'!V15)/100)</f>
        <v>0.39700069751220651</v>
      </c>
      <c r="P29" s="14">
        <f>K29/((100-'[1]Lab Data - orig'!V15)/100)</f>
        <v>12686.659382701697</v>
      </c>
      <c r="Q29" s="5">
        <f t="shared" ref="Q29:Q34" si="0">P29/((100-N29)/100)</f>
        <v>13316.531313846643</v>
      </c>
      <c r="R29" s="4">
        <f t="shared" ref="R29:R34" si="1">100-(S29+N29)</f>
        <v>51.56</v>
      </c>
      <c r="S29" s="4">
        <f>'[1]Lab Data - orig'!M15</f>
        <v>43.71</v>
      </c>
      <c r="T29" s="4">
        <f t="shared" ref="T29:T34" si="2">(J29*20000)/K29</f>
        <v>0.62585537380079481</v>
      </c>
    </row>
    <row r="30" spans="2:20">
      <c r="B30" s="1" t="s">
        <v>66</v>
      </c>
      <c r="C30" s="3" t="s">
        <v>60</v>
      </c>
      <c r="D30" s="2" t="s">
        <v>50</v>
      </c>
      <c r="E30" s="2">
        <f>'[1]Lab Data - orig'!B16</f>
        <v>21</v>
      </c>
      <c r="F30" s="3">
        <f>'[1]Lab Data - orig'!C16</f>
        <v>339.5</v>
      </c>
      <c r="G30" s="3">
        <f>'[1]Lab Data - orig'!D16</f>
        <v>342.3</v>
      </c>
      <c r="H30" s="4">
        <f>'[1]Lab Data - orig'!V16</f>
        <v>21.344037896112376</v>
      </c>
      <c r="I30" s="4">
        <f>('[1]Lab Data - orig'!N16*((100-'[1]Lab Data - orig'!V16)/100))</f>
        <v>2.9967921561581186</v>
      </c>
      <c r="J30" s="4">
        <f>('[1]Lab Data - orig'!U16*'[1]Lab Data - orig'!K16)</f>
        <v>0.2553823913753675</v>
      </c>
      <c r="K30" s="5">
        <f>((('[1]Lab Data - orig'!P16*'[1]Lab Data - orig'!W16)-(32.4)-('[1]Lab Data - orig'!Q16*10)-('[1]Lab Data - orig'!K16*13.17*1.8))/'[1]Lab Data - orig'!O16)*'[1]Lab Data - orig'!U16</f>
        <v>10083.422971311822</v>
      </c>
      <c r="L30" s="4">
        <f>'[1]Coal Quality for Apdx'!T6*((100-'[1]Lab Data - orig'!V16)/100)</f>
        <v>41.435960836328</v>
      </c>
      <c r="M30" s="4">
        <f>('[1]Lab Data - orig'!M16*(100-'[1]Lab Data - orig'!V16)/100)</f>
        <v>34.223209111401502</v>
      </c>
      <c r="N30" s="4">
        <f>'[1]Lab Data - orig'!N16</f>
        <v>3.81</v>
      </c>
      <c r="O30" s="4">
        <f>J30/((100-'[1]Lab Data - orig'!V16)/100)</f>
        <v>0.32468281430219142</v>
      </c>
      <c r="P30" s="14">
        <f>K30/((100-'[1]Lab Data - orig'!V16)/100)</f>
        <v>12819.654990671639</v>
      </c>
      <c r="Q30" s="5">
        <f>P30/((100-N30)/100)</f>
        <v>13327.430076589708</v>
      </c>
      <c r="R30" s="4">
        <f>100-(S30+N30)</f>
        <v>52.68</v>
      </c>
      <c r="S30" s="4">
        <f>'[1]Lab Data - orig'!M16</f>
        <v>43.51</v>
      </c>
      <c r="T30" s="4">
        <f>(J30*20000)/K30</f>
        <v>0.50653908321004015</v>
      </c>
    </row>
    <row r="31" spans="2:20">
      <c r="B31" s="1" t="s">
        <v>67</v>
      </c>
      <c r="C31" s="3" t="s">
        <v>60</v>
      </c>
      <c r="D31" s="2" t="s">
        <v>52</v>
      </c>
      <c r="E31" s="2">
        <f>'[1]Lab Data - orig'!B17</f>
        <v>22</v>
      </c>
      <c r="F31" s="3">
        <f>'[1]Lab Data - orig'!C17</f>
        <v>342.9</v>
      </c>
      <c r="G31" s="3">
        <f>'[1]Lab Data - orig'!D17</f>
        <v>344.9</v>
      </c>
      <c r="H31" s="4">
        <f>'[1]Lab Data - orig'!V17</f>
        <v>21.435431220525935</v>
      </c>
      <c r="I31" s="4">
        <f>('[1]Lab Data - orig'!N17*((100-'[1]Lab Data - orig'!V17)/100))</f>
        <v>3.7318170170250173</v>
      </c>
      <c r="J31" s="4">
        <f>('[1]Lab Data - orig'!U17*'[1]Lab Data - orig'!K17)</f>
        <v>0.26962880665014788</v>
      </c>
      <c r="K31" s="5">
        <f>((('[1]Lab Data - orig'!P17*'[1]Lab Data - orig'!W17)-(32.4)-('[1]Lab Data - orig'!Q17*10)-('[1]Lab Data - orig'!K17*13.17*1.8))/'[1]Lab Data - orig'!O17)*'[1]Lab Data - orig'!U17</f>
        <v>9986.3828174692771</v>
      </c>
      <c r="L31" s="4">
        <f>'[1]Coal Quality for Apdx'!T7*((100-'[1]Lab Data - orig'!V17)/100)</f>
        <v>40.70430308464551</v>
      </c>
      <c r="M31" s="4">
        <f>('[1]Lab Data - orig'!M17*(100-'[1]Lab Data - orig'!V17)/100)</f>
        <v>34.128448677803533</v>
      </c>
      <c r="N31" s="4">
        <f>'[1]Lab Data - orig'!N17</f>
        <v>4.75</v>
      </c>
      <c r="O31" s="4">
        <f>J31/((100-'[1]Lab Data - orig'!V17)/100)</f>
        <v>0.34319389877513296</v>
      </c>
      <c r="P31" s="14">
        <f>K31/((100-'[1]Lab Data - orig'!V17)/100)</f>
        <v>12711.051524384286</v>
      </c>
      <c r="Q31" s="5">
        <f>P31/((100-N31)/100)</f>
        <v>13344.935983605548</v>
      </c>
      <c r="R31" s="4">
        <f>100-(S31+N31)</f>
        <v>51.81</v>
      </c>
      <c r="S31" s="4">
        <f>'[1]Lab Data - orig'!M17</f>
        <v>43.44</v>
      </c>
      <c r="T31" s="4">
        <f>(J31*20000)/K31</f>
        <v>0.53999293153169248</v>
      </c>
    </row>
    <row r="32" spans="2:20">
      <c r="B32" s="1" t="s">
        <v>68</v>
      </c>
      <c r="C32" s="3" t="s">
        <v>60</v>
      </c>
      <c r="D32" s="2" t="s">
        <v>69</v>
      </c>
      <c r="E32" s="2">
        <f>'[1]Lab Data - orig'!B18</f>
        <v>23</v>
      </c>
      <c r="F32" s="3">
        <f>'[1]Lab Data - orig'!C18</f>
        <v>344.9</v>
      </c>
      <c r="G32" s="3">
        <f>'[1]Lab Data - orig'!D18</f>
        <v>346.9</v>
      </c>
      <c r="H32" s="4">
        <f>'[1]Lab Data - orig'!V18</f>
        <v>21.120566523605149</v>
      </c>
      <c r="I32" s="4">
        <f>('[1]Lab Data - orig'!N18*((100-'[1]Lab Data - orig'!V18)/100))</f>
        <v>3.0526340755364809</v>
      </c>
      <c r="J32" s="4">
        <f>('[1]Lab Data - orig'!U18*'[1]Lab Data - orig'!K18)</f>
        <v>0.2402743919885551</v>
      </c>
      <c r="K32" s="5">
        <f>((('[1]Lab Data - orig'!P18*'[1]Lab Data - orig'!W18)-(32.4)-('[1]Lab Data - orig'!Q18*10)-('[1]Lab Data - orig'!K18*13.17*1.8))/'[1]Lab Data - orig'!O18)*'[1]Lab Data - orig'!U18</f>
        <v>10092.921789072845</v>
      </c>
      <c r="L32" s="4">
        <f>'[1]Coal Quality for Apdx'!T8*((100-'[1]Lab Data - orig'!V18)/100)</f>
        <v>41.238167821459228</v>
      </c>
      <c r="M32" s="4">
        <f>('[1]Lab Data - orig'!M18*(100-'[1]Lab Data - orig'!V18)/100)</f>
        <v>34.588631579399141</v>
      </c>
      <c r="N32" s="4">
        <f>'[1]Lab Data - orig'!N18</f>
        <v>3.87</v>
      </c>
      <c r="O32" s="4">
        <f>J32/((100-'[1]Lab Data - orig'!V18)/100)</f>
        <v>0.30460968264998844</v>
      </c>
      <c r="P32" s="14">
        <f>K32/((100-'[1]Lab Data - orig'!V18)/100)</f>
        <v>12795.378141367119</v>
      </c>
      <c r="Q32" s="5">
        <f t="shared" si="0"/>
        <v>13310.494269600666</v>
      </c>
      <c r="R32" s="4">
        <f t="shared" si="1"/>
        <v>52.28</v>
      </c>
      <c r="S32" s="4">
        <f>'[1]Lab Data - orig'!M18</f>
        <v>43.85</v>
      </c>
      <c r="T32" s="4">
        <f t="shared" si="2"/>
        <v>0.47612454948118083</v>
      </c>
    </row>
    <row r="33" spans="2:20">
      <c r="B33" s="1" t="s">
        <v>70</v>
      </c>
      <c r="C33" s="3" t="s">
        <v>60</v>
      </c>
      <c r="D33" s="2" t="s">
        <v>71</v>
      </c>
      <c r="E33" s="2">
        <f>'[1]Lab Data - orig'!B19</f>
        <v>24</v>
      </c>
      <c r="F33" s="3">
        <f>'[1]Lab Data - orig'!C19</f>
        <v>346.9</v>
      </c>
      <c r="G33" s="3">
        <f>'[1]Lab Data - orig'!D19</f>
        <v>348.9</v>
      </c>
      <c r="H33" s="4">
        <f>'[1]Lab Data - orig'!V19</f>
        <v>21.299627057813851</v>
      </c>
      <c r="I33" s="4">
        <f>('[1]Lab Data - orig'!N19*((100-'[1]Lab Data - orig'!V19)/100))</f>
        <v>3.1794950668643205</v>
      </c>
      <c r="J33" s="4">
        <f>('[1]Lab Data - orig'!U19*'[1]Lab Data - orig'!K19)</f>
        <v>0.25553241788249981</v>
      </c>
      <c r="K33" s="5">
        <f>((('[1]Lab Data - orig'!P19*'[1]Lab Data - orig'!W19)-(32.4)-('[1]Lab Data - orig'!Q19*10)-('[1]Lab Data - orig'!K19*13.17*1.8))/'[1]Lab Data - orig'!O19)*'[1]Lab Data - orig'!U19</f>
        <v>10097.606108605682</v>
      </c>
      <c r="L33" s="4">
        <f>'[1]Coal Quality for Apdx'!T9*((100-'[1]Lab Data - orig'!V19)/100)</f>
        <v>40.562172214402743</v>
      </c>
      <c r="M33" s="4">
        <f>('[1]Lab Data - orig'!M19*(100-'[1]Lab Data - orig'!V19)/100)</f>
        <v>34.958705660919094</v>
      </c>
      <c r="N33" s="4">
        <f>'[1]Lab Data - orig'!N19</f>
        <v>4.04</v>
      </c>
      <c r="O33" s="4">
        <f>J33/((100-'[1]Lab Data - orig'!V19)/100)</f>
        <v>0.3246902248737954</v>
      </c>
      <c r="P33" s="14">
        <f>K33/((100-'[1]Lab Data - orig'!V19)/100)</f>
        <v>12830.442513942666</v>
      </c>
      <c r="Q33" s="5">
        <f>P33/((100-N33)/100)</f>
        <v>13370.615375096568</v>
      </c>
      <c r="R33" s="4">
        <f>100-(S33+N33)</f>
        <v>51.54</v>
      </c>
      <c r="S33" s="4">
        <f>'[1]Lab Data - orig'!M19</f>
        <v>44.42</v>
      </c>
      <c r="T33" s="4">
        <f>(J33*20000)/K33</f>
        <v>0.50612474904269111</v>
      </c>
    </row>
    <row r="34" spans="2:20">
      <c r="B34" s="1" t="s">
        <v>72</v>
      </c>
      <c r="C34" s="3" t="s">
        <v>60</v>
      </c>
      <c r="D34" s="2" t="s">
        <v>73</v>
      </c>
      <c r="E34" s="2">
        <f>'[1]Lab Data - orig'!B20</f>
        <v>25</v>
      </c>
      <c r="F34" s="3">
        <f>'[1]Lab Data - orig'!C20</f>
        <v>348.9</v>
      </c>
      <c r="G34" s="3">
        <f>'[1]Lab Data - orig'!D20</f>
        <v>350.9</v>
      </c>
      <c r="H34" s="4">
        <f>'[1]Lab Data - orig'!V20</f>
        <v>20.998008597172856</v>
      </c>
      <c r="I34" s="4">
        <f>('[1]Lab Data - orig'!N20*((100-'[1]Lab Data - orig'!V20)/100))</f>
        <v>3.5550896131272216</v>
      </c>
      <c r="J34" s="4">
        <f>('[1]Lab Data - orig'!U20*'[1]Lab Data - orig'!K20)</f>
        <v>0.34631511945110355</v>
      </c>
      <c r="K34" s="5">
        <f>((('[1]Lab Data - orig'!P20*'[1]Lab Data - orig'!W20)-(32.4)-('[1]Lab Data - orig'!Q20*10)-('[1]Lab Data - orig'!K20*13.17*1.8))/'[1]Lab Data - orig'!O20)*'[1]Lab Data - orig'!U20</f>
        <v>10103.492508077125</v>
      </c>
      <c r="L34" s="4">
        <f>'[1]Coal Quality for Apdx'!T10*((100-'[1]Lab Data - orig'!V20)/100)</f>
        <v>40.915131347524174</v>
      </c>
      <c r="M34" s="4">
        <f>('[1]Lab Data - orig'!M20*(100-'[1]Lab Data - orig'!V20)/100)</f>
        <v>34.531770442175741</v>
      </c>
      <c r="N34" s="4">
        <f>'[1]Lab Data - orig'!N20</f>
        <v>4.5</v>
      </c>
      <c r="O34" s="4">
        <f>J34/((100-'[1]Lab Data - orig'!V20)/100)</f>
        <v>0.43836251884494953</v>
      </c>
      <c r="P34" s="14">
        <f>K34/((100-'[1]Lab Data - orig'!V20)/100)</f>
        <v>12788.908644795963</v>
      </c>
      <c r="Q34" s="5">
        <f t="shared" si="0"/>
        <v>13391.5273767497</v>
      </c>
      <c r="R34" s="4">
        <f t="shared" si="1"/>
        <v>51.79</v>
      </c>
      <c r="S34" s="4">
        <f>'[1]Lab Data - orig'!M20</f>
        <v>43.71</v>
      </c>
      <c r="T34" s="4">
        <f t="shared" si="2"/>
        <v>0.68553546048407676</v>
      </c>
    </row>
    <row r="35" spans="2:20">
      <c r="B35" s="1" t="s">
        <v>74</v>
      </c>
      <c r="C35" s="3" t="s">
        <v>60</v>
      </c>
      <c r="D35" s="2" t="s">
        <v>75</v>
      </c>
      <c r="E35" s="2">
        <f>'[1]Lab Data - orig'!B21</f>
        <v>53</v>
      </c>
      <c r="F35" s="3">
        <f>'[1]Lab Data - orig'!C21</f>
        <v>274.7</v>
      </c>
      <c r="G35" s="3">
        <f>'[1]Lab Data - orig'!D21</f>
        <v>275.60000000000002</v>
      </c>
      <c r="H35" s="4">
        <f>'[1]Lab Data - orig'!V21</f>
        <v>20.879519024390248</v>
      </c>
      <c r="I35" s="4">
        <f>('[1]Lab Data - orig'!N21*((100-'[1]Lab Data - orig'!V21)/100))</f>
        <v>12.849166110439022</v>
      </c>
      <c r="J35" s="4">
        <f>('[1]Lab Data - orig'!U21*'[1]Lab Data - orig'!K21)</f>
        <v>0.36110297560975602</v>
      </c>
      <c r="K35" s="5">
        <f>((('[1]Lab Data - orig'!P21*'[1]Lab Data - orig'!W21)-(32.4)-('[1]Lab Data - orig'!Q21*10)-('[1]Lab Data - orig'!K21*13.17*1.8))/'[1]Lab Data - orig'!O21)*'[1]Lab Data - orig'!U21</f>
        <v>8815.9221005171621</v>
      </c>
      <c r="L35" s="4">
        <f>'[1]Coal Quality for Apdx'!T11*((100-'[1]Lab Data - orig'!V21)/100)</f>
        <v>34.567738138243897</v>
      </c>
      <c r="M35" s="4">
        <f>('[1]Lab Data - orig'!M21*(100-'[1]Lab Data - orig'!V21)/100)</f>
        <v>31.703576726926826</v>
      </c>
      <c r="N35" s="4">
        <f>'[1]Lab Data - orig'!N21</f>
        <v>16.239999999999998</v>
      </c>
      <c r="O35" s="4">
        <f>J35/((100-'[1]Lab Data - orig'!V21)/100)</f>
        <v>0.45639633525619266</v>
      </c>
      <c r="P35" s="14">
        <f>K35/((100-'[1]Lab Data - orig'!V21)/100)</f>
        <v>11142.402057989033</v>
      </c>
      <c r="Q35" s="5">
        <f>P35/((100-N35)/100)</f>
        <v>13302.772275536094</v>
      </c>
      <c r="R35" s="4">
        <f>100-(S35+N35)</f>
        <v>43.69</v>
      </c>
      <c r="S35" s="4">
        <f>'[1]Lab Data - orig'!M21</f>
        <v>40.07</v>
      </c>
      <c r="T35" s="4">
        <f>(J35*20000)/K35</f>
        <v>0.81920636660020596</v>
      </c>
    </row>
    <row r="36" spans="2:20">
      <c r="C36" s="3"/>
      <c r="P36" s="14"/>
    </row>
    <row r="37" spans="2:20">
      <c r="B37" s="1" t="s">
        <v>76</v>
      </c>
      <c r="D37" s="2" t="s">
        <v>58</v>
      </c>
      <c r="E37" s="2">
        <v>40</v>
      </c>
      <c r="F37" s="2">
        <v>180.1</v>
      </c>
      <c r="G37" s="2">
        <v>182.6</v>
      </c>
      <c r="H37" s="4">
        <v>22.867545348643695</v>
      </c>
      <c r="I37" s="12">
        <v>4.843918152105176</v>
      </c>
      <c r="J37" s="12">
        <v>0.39640772175070732</v>
      </c>
      <c r="K37" s="13">
        <v>9579.6654937111834</v>
      </c>
      <c r="L37" s="4">
        <v>38.674212762190052</v>
      </c>
      <c r="M37" s="4">
        <v>33.614323737061085</v>
      </c>
      <c r="N37" s="12">
        <v>6.28</v>
      </c>
      <c r="O37" s="12">
        <v>0.51393116366190583</v>
      </c>
      <c r="P37" s="6">
        <v>12419.759667978793</v>
      </c>
      <c r="Q37" s="5">
        <v>13251.984280813906</v>
      </c>
      <c r="R37" s="2">
        <v>50.14</v>
      </c>
      <c r="S37" s="2">
        <v>43.58</v>
      </c>
      <c r="T37" s="12">
        <v>0.82760242935609662</v>
      </c>
    </row>
    <row r="38" spans="2:20">
      <c r="B38" s="1" t="s">
        <v>77</v>
      </c>
      <c r="D38" s="2" t="s">
        <v>61</v>
      </c>
      <c r="E38" s="2">
        <v>41</v>
      </c>
      <c r="F38" s="2">
        <v>184.3</v>
      </c>
      <c r="G38" s="2">
        <v>186.3</v>
      </c>
      <c r="H38" s="4">
        <v>21.950745369947988</v>
      </c>
      <c r="I38" s="12">
        <v>3.6605100421494403</v>
      </c>
      <c r="J38" s="12">
        <v>0.63047130736246693</v>
      </c>
      <c r="K38" s="13">
        <v>9868.5223165385796</v>
      </c>
      <c r="L38" s="4">
        <v>40.265610463643839</v>
      </c>
      <c r="M38" s="4">
        <v>34.12313412425874</v>
      </c>
      <c r="N38" s="12">
        <v>4.6900000000000004</v>
      </c>
      <c r="O38" s="12">
        <v>0.80778645529782001</v>
      </c>
      <c r="P38" s="6">
        <v>12643.967406626343</v>
      </c>
      <c r="Q38" s="5">
        <v>13266.149833833115</v>
      </c>
      <c r="R38" s="2">
        <v>51.59</v>
      </c>
      <c r="S38" s="2">
        <v>43.72</v>
      </c>
      <c r="T38" s="12">
        <v>1.2777420714869641</v>
      </c>
    </row>
    <row r="39" spans="2:20">
      <c r="B39" s="1" t="s">
        <v>78</v>
      </c>
      <c r="D39" s="2" t="s">
        <v>79</v>
      </c>
      <c r="E39" s="2">
        <v>42</v>
      </c>
      <c r="F39" s="2">
        <v>186.3</v>
      </c>
      <c r="G39" s="2">
        <v>188.3</v>
      </c>
      <c r="H39" s="4">
        <v>20.97252227265087</v>
      </c>
      <c r="I39" s="12">
        <v>4.4650524915952259</v>
      </c>
      <c r="J39" s="12">
        <v>0.59086812909732722</v>
      </c>
      <c r="K39" s="13">
        <v>9899.722263465108</v>
      </c>
      <c r="L39" s="4">
        <v>39.861459765674901</v>
      </c>
      <c r="M39" s="4">
        <v>34.700965470078998</v>
      </c>
      <c r="N39" s="12">
        <v>5.65</v>
      </c>
      <c r="O39" s="12">
        <v>0.74767428505799927</v>
      </c>
      <c r="P39" s="6">
        <v>12526.936893544687</v>
      </c>
      <c r="Q39" s="5">
        <v>13277.092626968404</v>
      </c>
      <c r="R39" s="2">
        <v>50.440000000000005</v>
      </c>
      <c r="S39" s="2">
        <v>43.91</v>
      </c>
      <c r="T39" s="12">
        <v>1.1937064765502041</v>
      </c>
    </row>
    <row r="40" spans="2:20">
      <c r="B40" s="1" t="s">
        <v>80</v>
      </c>
      <c r="D40" s="2" t="s">
        <v>56</v>
      </c>
      <c r="E40" s="2">
        <v>43</v>
      </c>
      <c r="F40" s="2">
        <v>188.3</v>
      </c>
      <c r="G40" s="2">
        <v>190.3</v>
      </c>
      <c r="H40" s="4">
        <v>20.557111111111112</v>
      </c>
      <c r="I40" s="12">
        <v>10.121024044444445</v>
      </c>
      <c r="J40" s="12">
        <v>0.90507460317460309</v>
      </c>
      <c r="K40" s="13">
        <v>9112.5268272185003</v>
      </c>
      <c r="L40" s="4">
        <v>36.178291599999994</v>
      </c>
      <c r="M40" s="4">
        <v>33.14357324444444</v>
      </c>
      <c r="N40" s="12">
        <v>12.74</v>
      </c>
      <c r="O40" s="12">
        <v>1.1392770527774569</v>
      </c>
      <c r="P40" s="6">
        <v>11470.538086755056</v>
      </c>
      <c r="Q40" s="5">
        <v>13145.241905518056</v>
      </c>
      <c r="R40" s="2">
        <v>45.54</v>
      </c>
      <c r="S40" s="2">
        <v>41.72</v>
      </c>
      <c r="T40" s="12">
        <v>1.9864404688965227</v>
      </c>
    </row>
    <row r="41" spans="2:20">
      <c r="B41" s="1" t="s">
        <v>81</v>
      </c>
      <c r="D41" s="2" t="s">
        <v>82</v>
      </c>
      <c r="E41" s="2">
        <v>44</v>
      </c>
      <c r="F41" s="2">
        <v>190.3</v>
      </c>
      <c r="G41" s="2">
        <v>191.3</v>
      </c>
      <c r="H41" s="4">
        <v>19.882089965397931</v>
      </c>
      <c r="I41" s="12">
        <v>11.008200838754323</v>
      </c>
      <c r="J41" s="12">
        <v>0.91558062283737018</v>
      </c>
      <c r="K41" s="13">
        <v>9169.7770606750637</v>
      </c>
      <c r="L41" s="4">
        <v>34.274441912802764</v>
      </c>
      <c r="M41" s="4">
        <v>34.835267283044971</v>
      </c>
      <c r="N41" s="12">
        <v>13.74</v>
      </c>
      <c r="O41" s="12">
        <v>1.1427914463094966</v>
      </c>
      <c r="P41" s="6">
        <v>11445.352302268913</v>
      </c>
      <c r="Q41" s="5">
        <v>13268.43531447822</v>
      </c>
      <c r="R41" s="2">
        <v>42.78</v>
      </c>
      <c r="S41" s="2">
        <v>43.48</v>
      </c>
      <c r="T41" s="12">
        <v>1.9969528523520432</v>
      </c>
    </row>
    <row r="42" spans="2:20">
      <c r="B42" s="1" t="s">
        <v>83</v>
      </c>
      <c r="D42" s="2" t="s">
        <v>84</v>
      </c>
      <c r="E42" s="2">
        <v>45</v>
      </c>
      <c r="F42" s="2">
        <v>191.3</v>
      </c>
      <c r="G42" s="2">
        <v>192</v>
      </c>
      <c r="H42" s="4">
        <v>16.345196662693695</v>
      </c>
      <c r="I42" s="12">
        <v>58.064798996424301</v>
      </c>
      <c r="J42" s="12">
        <v>0.22503631307111641</v>
      </c>
      <c r="K42" s="13">
        <v>2498.858065549427</v>
      </c>
      <c r="L42" s="4">
        <v>7.227775008343265</v>
      </c>
      <c r="M42" s="4">
        <v>18.362229332538735</v>
      </c>
      <c r="N42" s="12">
        <v>69.41</v>
      </c>
      <c r="O42" s="12">
        <v>0.26900584795321641</v>
      </c>
      <c r="P42" s="6">
        <v>2987.1064970097755</v>
      </c>
      <c r="Q42" s="5">
        <v>9764.977106929633</v>
      </c>
      <c r="R42" s="2">
        <v>8.64</v>
      </c>
      <c r="S42" s="2">
        <v>21.95</v>
      </c>
      <c r="T42" s="12">
        <v>1.8011132058565911</v>
      </c>
    </row>
    <row r="43" spans="2:20">
      <c r="B43" s="1" t="s">
        <v>85</v>
      </c>
      <c r="D43" s="2" t="s">
        <v>86</v>
      </c>
      <c r="E43" s="2">
        <v>46</v>
      </c>
      <c r="F43" s="2">
        <v>192</v>
      </c>
      <c r="G43" s="2">
        <v>192.5</v>
      </c>
      <c r="H43" s="4">
        <v>18.239585682765394</v>
      </c>
      <c r="I43" s="12">
        <v>29.319284574160331</v>
      </c>
      <c r="J43" s="12">
        <v>0.41483605050257411</v>
      </c>
      <c r="K43" s="13">
        <v>6864.4083866812607</v>
      </c>
      <c r="L43" s="4">
        <v>24.094794099289039</v>
      </c>
      <c r="M43" s="4">
        <v>28.346335643785238</v>
      </c>
      <c r="N43" s="12">
        <v>35.86</v>
      </c>
      <c r="O43" s="12">
        <v>0.50738007380073802</v>
      </c>
      <c r="P43" s="6">
        <v>8395.7602759288911</v>
      </c>
      <c r="Q43" s="5">
        <v>13089.741621342208</v>
      </c>
      <c r="R43" s="2">
        <v>29.47</v>
      </c>
      <c r="S43" s="2">
        <v>34.67</v>
      </c>
      <c r="T43" s="12">
        <v>1.2086578394941188</v>
      </c>
    </row>
    <row r="44" spans="2:20">
      <c r="B44" s="1" t="s">
        <v>87</v>
      </c>
      <c r="D44" s="2" t="s">
        <v>88</v>
      </c>
      <c r="E44" s="2">
        <v>47</v>
      </c>
      <c r="F44" s="2">
        <v>192.5</v>
      </c>
      <c r="G44" s="2">
        <v>194.2</v>
      </c>
      <c r="H44" s="4">
        <v>22.270197512801762</v>
      </c>
      <c r="I44" s="12">
        <v>6.3816167841989762</v>
      </c>
      <c r="J44" s="12">
        <v>0.80485149963423541</v>
      </c>
      <c r="K44" s="13">
        <v>9488.2907740538103</v>
      </c>
      <c r="L44" s="4">
        <v>37.03047790490124</v>
      </c>
      <c r="M44" s="4">
        <v>34.31770779809802</v>
      </c>
      <c r="N44" s="12">
        <v>8.2100000000000009</v>
      </c>
      <c r="O44" s="12">
        <v>1.0354477611940298</v>
      </c>
      <c r="P44" s="6">
        <v>12206.76043222481</v>
      </c>
      <c r="Q44" s="5">
        <v>13298.573300168657</v>
      </c>
      <c r="R44" s="2">
        <v>47.64</v>
      </c>
      <c r="S44" s="2">
        <v>44.15</v>
      </c>
      <c r="T44" s="12">
        <v>1.6965152497963927</v>
      </c>
    </row>
    <row r="45" spans="2:20">
      <c r="B45" s="1" t="s">
        <v>89</v>
      </c>
      <c r="D45" s="2" t="s">
        <v>38</v>
      </c>
      <c r="E45" s="2">
        <v>48</v>
      </c>
      <c r="F45" s="2">
        <v>196.3</v>
      </c>
      <c r="G45" s="2">
        <v>198.3</v>
      </c>
      <c r="H45" s="4">
        <v>22.217881206418546</v>
      </c>
      <c r="I45" s="12">
        <v>5.6625382481727291</v>
      </c>
      <c r="J45" s="12">
        <v>0.45939721078719653</v>
      </c>
      <c r="K45" s="13">
        <v>9579.7435826366764</v>
      </c>
      <c r="L45" s="4">
        <v>38.354362777115014</v>
      </c>
      <c r="M45" s="4">
        <v>33.765217768293702</v>
      </c>
      <c r="N45" s="12">
        <v>7.28</v>
      </c>
      <c r="O45" s="12">
        <v>0.59062059238363895</v>
      </c>
      <c r="P45" s="6">
        <v>12316.125777004667</v>
      </c>
      <c r="Q45" s="5">
        <v>13283.138240945498</v>
      </c>
      <c r="R45" s="2">
        <v>49.31</v>
      </c>
      <c r="S45" s="2">
        <v>43.41</v>
      </c>
      <c r="T45" s="12">
        <v>0.95910126784574024</v>
      </c>
    </row>
    <row r="46" spans="2:20">
      <c r="B46" s="1" t="s">
        <v>90</v>
      </c>
      <c r="D46" s="2" t="s">
        <v>26</v>
      </c>
      <c r="E46" s="2">
        <v>49</v>
      </c>
      <c r="F46" s="2">
        <v>198.3</v>
      </c>
      <c r="G46" s="2">
        <v>198.8</v>
      </c>
      <c r="H46" s="4">
        <v>11.993060747663563</v>
      </c>
      <c r="I46" s="12">
        <v>65.019526719626157</v>
      </c>
      <c r="J46" s="12">
        <v>0.13571378504672896</v>
      </c>
      <c r="K46" s="13">
        <v>2158.1860146565418</v>
      </c>
      <c r="L46" s="4">
        <v>6.609321137850471</v>
      </c>
      <c r="M46" s="4">
        <v>16.378091394859808</v>
      </c>
      <c r="N46" s="12">
        <v>73.88</v>
      </c>
      <c r="O46" s="12">
        <v>0.15420805018295872</v>
      </c>
      <c r="P46" s="6">
        <v>2452.2907318348143</v>
      </c>
      <c r="Q46" s="5">
        <v>9388.555634895918</v>
      </c>
      <c r="R46" s="2">
        <v>7.5100000000000051</v>
      </c>
      <c r="S46" s="2">
        <v>18.61</v>
      </c>
      <c r="T46" s="12">
        <v>1.2576653182355713</v>
      </c>
    </row>
    <row r="47" spans="2:20">
      <c r="B47" s="1" t="s">
        <v>91</v>
      </c>
      <c r="D47" s="2" t="s">
        <v>28</v>
      </c>
      <c r="E47" s="2">
        <v>50</v>
      </c>
      <c r="F47" s="2">
        <v>198.8</v>
      </c>
      <c r="G47" s="2">
        <v>200.8</v>
      </c>
      <c r="H47" s="4">
        <v>22.671324544883859</v>
      </c>
      <c r="I47" s="12">
        <v>6.3718828575015696</v>
      </c>
      <c r="J47" s="12">
        <v>0.38081961259079911</v>
      </c>
      <c r="K47" s="13">
        <v>9416.8702618350817</v>
      </c>
      <c r="L47" s="4">
        <v>37.427078920276209</v>
      </c>
      <c r="M47" s="4">
        <v>33.529713677338357</v>
      </c>
      <c r="N47" s="12">
        <v>8.24</v>
      </c>
      <c r="O47" s="12">
        <v>0.49246881619204524</v>
      </c>
      <c r="P47" s="6">
        <v>12177.720886090843</v>
      </c>
      <c r="Q47" s="5">
        <v>13271.273851450351</v>
      </c>
      <c r="R47" s="2">
        <v>48.4</v>
      </c>
      <c r="S47" s="2">
        <v>43.36</v>
      </c>
      <c r="T47" s="12">
        <v>0.80880292921565244</v>
      </c>
    </row>
    <row r="48" spans="2:20">
      <c r="B48" s="1" t="s">
        <v>92</v>
      </c>
      <c r="D48" s="2" t="s">
        <v>30</v>
      </c>
      <c r="E48" s="2">
        <v>51</v>
      </c>
      <c r="F48" s="2">
        <v>200.8</v>
      </c>
      <c r="G48" s="2">
        <v>203.8</v>
      </c>
      <c r="H48" s="4">
        <v>22.615145216917774</v>
      </c>
      <c r="I48" s="12">
        <v>3.3352872411508439</v>
      </c>
      <c r="J48" s="12">
        <v>0.30696691777092028</v>
      </c>
      <c r="K48" s="13">
        <v>9826.7393810429094</v>
      </c>
      <c r="L48" s="4">
        <v>40.054400835723364</v>
      </c>
      <c r="M48" s="4">
        <v>33.995166706208025</v>
      </c>
      <c r="N48" s="12">
        <v>4.3099999999999996</v>
      </c>
      <c r="O48" s="12">
        <v>0.39667570434987615</v>
      </c>
      <c r="P48" s="6">
        <v>12698.530492288546</v>
      </c>
      <c r="Q48" s="5">
        <v>13270.488548739206</v>
      </c>
      <c r="R48" s="2">
        <v>51.76</v>
      </c>
      <c r="S48" s="2">
        <v>43.93</v>
      </c>
      <c r="T48" s="12">
        <v>0.62475843892451322</v>
      </c>
    </row>
    <row r="49" spans="2:20">
      <c r="B49" s="1" t="s">
        <v>93</v>
      </c>
      <c r="D49" s="2" t="s">
        <v>42</v>
      </c>
      <c r="E49" s="2">
        <v>52</v>
      </c>
      <c r="F49" s="2">
        <v>203.8</v>
      </c>
      <c r="G49" s="2">
        <v>205.8</v>
      </c>
      <c r="H49" s="4">
        <v>22.789585551727722</v>
      </c>
      <c r="I49" s="12">
        <v>4.1539202973170486</v>
      </c>
      <c r="J49" s="12">
        <v>0.39198580227581176</v>
      </c>
      <c r="K49" s="13">
        <v>9726.4045593296269</v>
      </c>
      <c r="L49" s="4">
        <v>38.883164716149921</v>
      </c>
      <c r="M49" s="4">
        <v>34.173329434805304</v>
      </c>
      <c r="N49" s="12">
        <v>5.38</v>
      </c>
      <c r="O49" s="12">
        <v>0.50768514205868653</v>
      </c>
      <c r="P49" s="6">
        <v>12597.27023722416</v>
      </c>
      <c r="Q49" s="5">
        <v>13313.538614694737</v>
      </c>
      <c r="R49" s="2">
        <v>50.36</v>
      </c>
      <c r="S49" s="2">
        <v>44.26</v>
      </c>
      <c r="T49" s="12">
        <v>0.80602405520921205</v>
      </c>
    </row>
    <row r="50" spans="2:20">
      <c r="B50" s="1" t="s">
        <v>94</v>
      </c>
      <c r="D50" s="2" t="s">
        <v>44</v>
      </c>
      <c r="E50" s="2">
        <v>53</v>
      </c>
      <c r="F50" s="2">
        <v>205.8</v>
      </c>
      <c r="G50" s="2">
        <v>207.8</v>
      </c>
      <c r="H50" s="4">
        <v>22.885559377089891</v>
      </c>
      <c r="I50" s="12">
        <v>6.8323394391898349</v>
      </c>
      <c r="J50" s="12">
        <v>0.35697023980128029</v>
      </c>
      <c r="K50" s="13">
        <v>9338.8644511797775</v>
      </c>
      <c r="L50" s="4">
        <v>37.50846391898348</v>
      </c>
      <c r="M50" s="4">
        <v>32.773637264736792</v>
      </c>
      <c r="N50" s="12">
        <v>8.86</v>
      </c>
      <c r="O50" s="12">
        <v>0.46290971822886723</v>
      </c>
      <c r="P50" s="6">
        <v>12110.396413100963</v>
      </c>
      <c r="Q50" s="5">
        <v>13287.685333663554</v>
      </c>
      <c r="R50" s="2">
        <v>48.64</v>
      </c>
      <c r="S50" s="2">
        <v>42.5</v>
      </c>
      <c r="T50" s="12">
        <v>0.76448318029968687</v>
      </c>
    </row>
    <row r="51" spans="2:20">
      <c r="B51" s="1" t="s">
        <v>95</v>
      </c>
      <c r="D51" s="2" t="s">
        <v>46</v>
      </c>
      <c r="E51" s="2">
        <v>54</v>
      </c>
      <c r="F51" s="2">
        <v>207.8</v>
      </c>
      <c r="G51" s="2">
        <v>209.8</v>
      </c>
      <c r="H51" s="4">
        <v>22.869614887567842</v>
      </c>
      <c r="I51" s="12">
        <v>6.7643347743602993</v>
      </c>
      <c r="J51" s="12">
        <v>0.35600025846471961</v>
      </c>
      <c r="K51" s="13">
        <v>9369.8778843601067</v>
      </c>
      <c r="L51" s="4">
        <v>37.863306051692945</v>
      </c>
      <c r="M51" s="4">
        <v>32.502744286378913</v>
      </c>
      <c r="N51" s="12">
        <v>8.77</v>
      </c>
      <c r="O51" s="12">
        <v>0.46155643842019167</v>
      </c>
      <c r="P51" s="6">
        <v>12148.102036184227</v>
      </c>
      <c r="Q51" s="5">
        <v>13315.907087782776</v>
      </c>
      <c r="R51" s="2">
        <v>49.09</v>
      </c>
      <c r="S51" s="2">
        <v>42.14</v>
      </c>
      <c r="T51" s="12">
        <v>0.75988238664015806</v>
      </c>
    </row>
    <row r="52" spans="2:20">
      <c r="B52" s="1" t="s">
        <v>96</v>
      </c>
      <c r="D52" s="2" t="s">
        <v>48</v>
      </c>
      <c r="E52" s="2">
        <v>55</v>
      </c>
      <c r="F52" s="2">
        <v>209.8</v>
      </c>
      <c r="G52" s="2">
        <v>211.2</v>
      </c>
      <c r="H52" s="4">
        <v>22.679803625377648</v>
      </c>
      <c r="I52" s="12">
        <v>3.8428137598187306</v>
      </c>
      <c r="J52" s="12">
        <v>0.3759948322467801</v>
      </c>
      <c r="K52" s="13">
        <v>9769.3305045432098</v>
      </c>
      <c r="L52" s="4">
        <v>39.448764190332327</v>
      </c>
      <c r="M52" s="4">
        <v>34.028618424471297</v>
      </c>
      <c r="N52" s="12">
        <v>4.97</v>
      </c>
      <c r="O52" s="12">
        <v>0.48628282114682686</v>
      </c>
      <c r="P52" s="6">
        <v>12634.901309885512</v>
      </c>
      <c r="Q52" s="5">
        <v>13295.697474361266</v>
      </c>
      <c r="R52" s="2">
        <v>51.02</v>
      </c>
      <c r="S52" s="2">
        <v>44.01</v>
      </c>
      <c r="T52" s="12">
        <v>0.76974534144775708</v>
      </c>
    </row>
    <row r="53" spans="2:20">
      <c r="B53" s="1" t="s">
        <v>97</v>
      </c>
      <c r="D53" s="2" t="s">
        <v>50</v>
      </c>
      <c r="E53" s="2">
        <v>56</v>
      </c>
      <c r="F53" s="2">
        <v>211.2</v>
      </c>
      <c r="G53" s="2">
        <v>213.2</v>
      </c>
      <c r="H53" s="4">
        <v>22.635134084726005</v>
      </c>
      <c r="I53" s="12">
        <v>3.7599324834823165</v>
      </c>
      <c r="J53" s="12">
        <v>0.2745753983676642</v>
      </c>
      <c r="K53" s="13">
        <v>9794.4468827140736</v>
      </c>
      <c r="L53" s="4">
        <v>39.487027563155848</v>
      </c>
      <c r="M53" s="4">
        <v>34.117905868635837</v>
      </c>
      <c r="N53" s="12">
        <v>4.8600000000000003</v>
      </c>
      <c r="O53" s="12">
        <v>0.35490968040759613</v>
      </c>
      <c r="P53" s="6">
        <v>12660.070907949928</v>
      </c>
      <c r="Q53" s="5">
        <v>13306.780437197738</v>
      </c>
      <c r="R53" s="2">
        <v>51.04</v>
      </c>
      <c r="S53" s="2">
        <v>44.1</v>
      </c>
      <c r="T53" s="12">
        <v>0.56067565969907718</v>
      </c>
    </row>
    <row r="54" spans="2:20">
      <c r="B54" s="1" t="s">
        <v>98</v>
      </c>
      <c r="D54" s="2" t="s">
        <v>52</v>
      </c>
      <c r="E54" s="2">
        <v>57</v>
      </c>
      <c r="F54" s="2">
        <v>213.2</v>
      </c>
      <c r="G54" s="2">
        <v>216.5</v>
      </c>
      <c r="H54" s="4">
        <v>22.21916759776537</v>
      </c>
      <c r="I54" s="12">
        <v>3.6634772061452514</v>
      </c>
      <c r="J54" s="12">
        <v>0.29341005586592178</v>
      </c>
      <c r="K54" s="13">
        <v>9856.8449116867232</v>
      </c>
      <c r="L54" s="4">
        <v>40.134909519553069</v>
      </c>
      <c r="M54" s="4">
        <v>33.982445676536315</v>
      </c>
      <c r="N54" s="12">
        <v>4.71</v>
      </c>
      <c r="O54" s="12">
        <v>0.37722668529514497</v>
      </c>
      <c r="P54" s="6">
        <v>12672.588615037163</v>
      </c>
      <c r="Q54" s="5">
        <v>13298.97010708066</v>
      </c>
      <c r="R54" s="2">
        <v>51.6</v>
      </c>
      <c r="S54" s="2">
        <v>43.69</v>
      </c>
      <c r="T54" s="12">
        <v>0.59534274607088822</v>
      </c>
    </row>
    <row r="55" spans="2:20">
      <c r="B55" s="1" t="s">
        <v>99</v>
      </c>
      <c r="D55" s="2" t="s">
        <v>69</v>
      </c>
      <c r="E55" s="2">
        <v>58</v>
      </c>
      <c r="F55" s="2">
        <v>216.7</v>
      </c>
      <c r="G55" s="2">
        <v>218.7</v>
      </c>
      <c r="H55" s="4">
        <v>22.671160750302541</v>
      </c>
      <c r="I55" s="12">
        <v>3.1859481770875355</v>
      </c>
      <c r="J55" s="12">
        <v>0.31086970552642196</v>
      </c>
      <c r="K55" s="13">
        <v>9824.487933230439</v>
      </c>
      <c r="L55" s="4">
        <v>40.535777534691412</v>
      </c>
      <c r="M55" s="4">
        <v>33.607113537918522</v>
      </c>
      <c r="N55" s="12">
        <v>4.12</v>
      </c>
      <c r="O55" s="12">
        <v>0.40201005025125625</v>
      </c>
      <c r="P55" s="6">
        <v>12704.817540978253</v>
      </c>
      <c r="Q55" s="5">
        <v>13250.748373986497</v>
      </c>
      <c r="R55" s="2">
        <v>52.42</v>
      </c>
      <c r="S55" s="2">
        <v>43.46</v>
      </c>
      <c r="T55" s="12">
        <v>0.63284663310529066</v>
      </c>
    </row>
    <row r="56" spans="2:20">
      <c r="B56" s="1" t="s">
        <v>100</v>
      </c>
      <c r="D56" s="2" t="s">
        <v>71</v>
      </c>
      <c r="E56" s="2">
        <v>59</v>
      </c>
      <c r="F56" s="2">
        <v>218.7</v>
      </c>
      <c r="G56" s="2">
        <v>220.3</v>
      </c>
      <c r="H56" s="4">
        <v>22.21002347614656</v>
      </c>
      <c r="I56" s="12">
        <v>4.8463155374360696</v>
      </c>
      <c r="J56" s="12">
        <v>0.36564831894021965</v>
      </c>
      <c r="K56" s="13">
        <v>9669.4272086913188</v>
      </c>
      <c r="L56" s="4">
        <v>39.633993038903334</v>
      </c>
      <c r="M56" s="4">
        <v>33.309667947514043</v>
      </c>
      <c r="N56" s="12">
        <v>6.23</v>
      </c>
      <c r="O56" s="12">
        <v>0.47004554478570593</v>
      </c>
      <c r="P56" s="6">
        <v>12430.171136156976</v>
      </c>
      <c r="Q56" s="5">
        <v>13256.021260698491</v>
      </c>
      <c r="R56" s="2">
        <v>50.95</v>
      </c>
      <c r="S56" s="2">
        <v>42.82</v>
      </c>
      <c r="T56" s="12">
        <v>0.75629778486063448</v>
      </c>
    </row>
    <row r="57" spans="2:20">
      <c r="B57" s="1" t="s">
        <v>101</v>
      </c>
      <c r="C57" s="2" t="s">
        <v>102</v>
      </c>
      <c r="D57" s="15">
        <v>455</v>
      </c>
      <c r="E57" s="15">
        <v>60</v>
      </c>
      <c r="F57" s="16">
        <v>133.5</v>
      </c>
      <c r="G57" s="16">
        <v>135.69999999999999</v>
      </c>
      <c r="H57" s="17">
        <v>23.157328445046627</v>
      </c>
      <c r="I57" s="17">
        <v>6.7775236311468872</v>
      </c>
      <c r="J57" s="17">
        <v>0.77615645174145198</v>
      </c>
      <c r="K57" s="18">
        <v>9228.5200342859753</v>
      </c>
      <c r="L57" s="17">
        <v>38.920813142583881</v>
      </c>
      <c r="M57" s="17">
        <v>31.1443347812226</v>
      </c>
      <c r="N57" s="17">
        <v>8.82</v>
      </c>
      <c r="O57" s="17">
        <v>1.010059171597633</v>
      </c>
      <c r="P57" s="19">
        <v>12009.629347264794</v>
      </c>
      <c r="Q57" s="18">
        <v>13171.341683773628</v>
      </c>
      <c r="R57" s="17">
        <v>50.65</v>
      </c>
      <c r="S57" s="17">
        <v>40.53</v>
      </c>
      <c r="T57" s="17">
        <v>1.6820821732149047</v>
      </c>
    </row>
    <row r="58" spans="2:20">
      <c r="B58" s="1" t="s">
        <v>103</v>
      </c>
      <c r="C58" s="2" t="s">
        <v>102</v>
      </c>
      <c r="D58" s="15">
        <v>455</v>
      </c>
      <c r="E58" s="15">
        <v>61</v>
      </c>
      <c r="F58" s="16">
        <v>136.1</v>
      </c>
      <c r="G58" s="16">
        <v>137.80000000000001</v>
      </c>
      <c r="H58" s="17">
        <v>25.289246616242032</v>
      </c>
      <c r="I58" s="17">
        <v>6.484893393710192</v>
      </c>
      <c r="J58" s="17">
        <v>0.42311629179936305</v>
      </c>
      <c r="K58" s="18">
        <v>8953.8650951168802</v>
      </c>
      <c r="L58" s="17">
        <v>38.050186698347936</v>
      </c>
      <c r="M58" s="17">
        <v>30.175673291699844</v>
      </c>
      <c r="N58" s="17">
        <v>8.68</v>
      </c>
      <c r="O58" s="17">
        <v>0.5663392117410343</v>
      </c>
      <c r="P58" s="19">
        <v>11984.707273830596</v>
      </c>
      <c r="Q58" s="18">
        <v>13123.858162319972</v>
      </c>
      <c r="R58" s="17">
        <v>50.93</v>
      </c>
      <c r="S58" s="17">
        <v>40.39</v>
      </c>
      <c r="T58" s="17">
        <v>0.94510311983618267</v>
      </c>
    </row>
    <row r="59" spans="2:20">
      <c r="B59" s="1" t="s">
        <v>104</v>
      </c>
      <c r="C59" s="2" t="s">
        <v>102</v>
      </c>
      <c r="D59" s="15">
        <v>365</v>
      </c>
      <c r="E59" s="15">
        <v>250</v>
      </c>
      <c r="F59" s="16">
        <v>518.6</v>
      </c>
      <c r="G59" s="16">
        <v>520.6</v>
      </c>
      <c r="H59" s="17">
        <v>20.113045780130797</v>
      </c>
      <c r="I59" s="17">
        <v>6.7584363270009362</v>
      </c>
      <c r="J59" s="17">
        <v>0.48810946745562139</v>
      </c>
      <c r="K59" s="18">
        <v>9744.147604514259</v>
      </c>
      <c r="L59" s="17">
        <v>40.223081449704146</v>
      </c>
      <c r="M59" s="17">
        <v>32.905436443164128</v>
      </c>
      <c r="N59" s="17">
        <v>8.4600000000000009</v>
      </c>
      <c r="O59" s="17">
        <v>0.61100022177866498</v>
      </c>
      <c r="P59" s="19">
        <v>12197.420341869447</v>
      </c>
      <c r="Q59" s="18">
        <v>13324.689034159328</v>
      </c>
      <c r="R59" s="17">
        <v>50.35</v>
      </c>
      <c r="S59" s="17">
        <v>41.19</v>
      </c>
      <c r="T59" s="17">
        <v>1.0018515467263458</v>
      </c>
    </row>
    <row r="60" spans="2:20">
      <c r="D60" s="15"/>
      <c r="E60" s="15"/>
      <c r="F60" s="16"/>
      <c r="G60" s="16"/>
      <c r="H60" s="17"/>
      <c r="I60" s="17"/>
      <c r="J60" s="17"/>
      <c r="K60" s="18"/>
      <c r="L60" s="17"/>
      <c r="M60" s="17"/>
      <c r="N60" s="17"/>
      <c r="O60" s="17"/>
      <c r="P60" s="19"/>
      <c r="Q60" s="18"/>
      <c r="R60" s="17"/>
      <c r="S60" s="17"/>
      <c r="T60" s="17"/>
    </row>
    <row r="61" spans="2:20">
      <c r="B61" s="1" t="s">
        <v>105</v>
      </c>
      <c r="C61" s="2" t="s">
        <v>106</v>
      </c>
      <c r="D61" s="20"/>
      <c r="E61" s="20">
        <v>43</v>
      </c>
      <c r="F61" s="21">
        <v>103.2</v>
      </c>
      <c r="G61" s="21">
        <v>103.9</v>
      </c>
      <c r="H61" s="12">
        <v>15.656622769017497</v>
      </c>
      <c r="I61" s="12">
        <v>17.20604895512043</v>
      </c>
      <c r="J61" s="12">
        <v>7.2328158031536995</v>
      </c>
      <c r="K61" s="13">
        <v>8666.4562187495812</v>
      </c>
      <c r="L61" s="12">
        <v>35.457955787905043</v>
      </c>
      <c r="M61" s="12">
        <v>31.679372487957028</v>
      </c>
      <c r="N61" s="12">
        <v>20.399999999999999</v>
      </c>
      <c r="O61" s="12">
        <v>8.575440112323145</v>
      </c>
      <c r="P61" s="19">
        <v>10275.206546467369</v>
      </c>
      <c r="Q61" s="13">
        <v>12908.550937773078</v>
      </c>
      <c r="R61" s="12">
        <v>42.04</v>
      </c>
      <c r="S61" s="12">
        <v>37.56</v>
      </c>
      <c r="T61" s="12">
        <v>16.691518702894385</v>
      </c>
    </row>
    <row r="62" spans="2:20">
      <c r="B62" s="1" t="s">
        <v>107</v>
      </c>
      <c r="C62" s="2" t="s">
        <v>106</v>
      </c>
      <c r="D62" s="20"/>
      <c r="E62" s="20">
        <v>44</v>
      </c>
      <c r="F62" s="21">
        <v>103.9</v>
      </c>
      <c r="G62" s="21">
        <v>105.1</v>
      </c>
      <c r="H62" s="12">
        <v>18.864479258052384</v>
      </c>
      <c r="I62" s="12">
        <v>7.4725814603333767</v>
      </c>
      <c r="J62" s="12">
        <v>0.64566487028449682</v>
      </c>
      <c r="K62" s="13">
        <v>9737.2230439703344</v>
      </c>
      <c r="L62" s="12">
        <v>40.657009443789953</v>
      </c>
      <c r="M62" s="12">
        <v>33.00592983782429</v>
      </c>
      <c r="N62" s="12">
        <v>9.2100000000000009</v>
      </c>
      <c r="O62" s="12">
        <v>0.79578569827392953</v>
      </c>
      <c r="P62" s="19">
        <v>12001.183889531781</v>
      </c>
      <c r="Q62" s="13">
        <v>13218.618668941273</v>
      </c>
      <c r="R62" s="12">
        <v>50.11</v>
      </c>
      <c r="S62" s="12">
        <v>40.68</v>
      </c>
      <c r="T62" s="12">
        <v>1.3261786597038414</v>
      </c>
    </row>
    <row r="63" spans="2:20">
      <c r="B63" s="1" t="s">
        <v>108</v>
      </c>
      <c r="C63" s="2" t="s">
        <v>106</v>
      </c>
      <c r="D63" s="20"/>
      <c r="E63" s="20">
        <v>45</v>
      </c>
      <c r="F63" s="21">
        <v>106.1</v>
      </c>
      <c r="G63" s="21">
        <v>106.3</v>
      </c>
      <c r="H63" s="12">
        <v>16.426275229357792</v>
      </c>
      <c r="I63" s="12">
        <v>30.872133930275226</v>
      </c>
      <c r="J63" s="12">
        <v>0.33172844036697247</v>
      </c>
      <c r="K63" s="13">
        <v>6881.9220835730939</v>
      </c>
      <c r="L63" s="12">
        <v>27.086244198165133</v>
      </c>
      <c r="M63" s="12">
        <v>25.615346642201835</v>
      </c>
      <c r="N63" s="12">
        <v>36.94</v>
      </c>
      <c r="O63" s="12">
        <v>0.39692910813459653</v>
      </c>
      <c r="P63" s="19">
        <v>8234.5523099032398</v>
      </c>
      <c r="Q63" s="13">
        <v>13058.281493661971</v>
      </c>
      <c r="R63" s="12">
        <v>32.409999999999997</v>
      </c>
      <c r="S63" s="12">
        <v>30.65</v>
      </c>
      <c r="T63" s="12">
        <v>0.96405753026119434</v>
      </c>
    </row>
    <row r="64" spans="2:20">
      <c r="B64" s="1" t="s">
        <v>109</v>
      </c>
      <c r="C64" s="2" t="s">
        <v>106</v>
      </c>
      <c r="D64" s="20"/>
      <c r="E64" s="20">
        <v>45</v>
      </c>
      <c r="F64" s="21">
        <v>105.3</v>
      </c>
      <c r="G64" s="21">
        <v>106.8</v>
      </c>
      <c r="H64" s="12">
        <v>20.908680534918268</v>
      </c>
      <c r="I64" s="12">
        <v>5.7103932653789018</v>
      </c>
      <c r="J64" s="12">
        <v>0.45008410104011887</v>
      </c>
      <c r="K64" s="13">
        <v>9645.7482444790876</v>
      </c>
      <c r="L64" s="12">
        <v>40.826939107875198</v>
      </c>
      <c r="M64" s="12">
        <v>32.553987091827636</v>
      </c>
      <c r="N64" s="12">
        <v>7.22</v>
      </c>
      <c r="O64" s="12">
        <v>0.56906889919674153</v>
      </c>
      <c r="P64" s="19">
        <v>12195.710363306831</v>
      </c>
      <c r="Q64" s="13">
        <v>13144.762193691347</v>
      </c>
      <c r="R64" s="12">
        <v>51.620000000000005</v>
      </c>
      <c r="S64" s="12">
        <v>41.16</v>
      </c>
      <c r="T64" s="12">
        <v>0.93322796662816154</v>
      </c>
    </row>
    <row r="65" spans="2:20">
      <c r="B65" s="1" t="s">
        <v>110</v>
      </c>
      <c r="C65" s="2" t="s">
        <v>106</v>
      </c>
      <c r="D65" s="20"/>
      <c r="E65" s="20">
        <v>49</v>
      </c>
      <c r="F65" s="21">
        <v>114</v>
      </c>
      <c r="G65" s="21">
        <v>115.3</v>
      </c>
      <c r="H65" s="12">
        <v>18.886160337552752</v>
      </c>
      <c r="I65" s="12">
        <v>3.9421326075949366</v>
      </c>
      <c r="J65" s="12">
        <v>0.76940196905766511</v>
      </c>
      <c r="K65" s="13">
        <v>10096.949062081889</v>
      </c>
      <c r="L65" s="12">
        <v>43.64735712236287</v>
      </c>
      <c r="M65" s="12">
        <v>33.524349932489443</v>
      </c>
      <c r="N65" s="12">
        <v>4.8600000000000003</v>
      </c>
      <c r="O65" s="12">
        <v>0.94854586129753904</v>
      </c>
      <c r="P65" s="19">
        <v>12447.874621766188</v>
      </c>
      <c r="Q65" s="13">
        <v>13083.744609802594</v>
      </c>
      <c r="R65" s="12">
        <v>53.81</v>
      </c>
      <c r="S65" s="12">
        <v>41.33</v>
      </c>
      <c r="T65" s="12">
        <v>1.5240286235514042</v>
      </c>
    </row>
    <row r="66" spans="2:20">
      <c r="B66" s="1" t="s">
        <v>111</v>
      </c>
      <c r="C66" s="2" t="s">
        <v>106</v>
      </c>
      <c r="D66" s="20"/>
      <c r="E66" s="20">
        <v>50</v>
      </c>
      <c r="F66" s="21">
        <v>115.3</v>
      </c>
      <c r="G66" s="21">
        <v>115.6</v>
      </c>
      <c r="H66" s="12">
        <v>18.03555201456863</v>
      </c>
      <c r="I66" s="12">
        <v>8.1554625745504215</v>
      </c>
      <c r="J66" s="12">
        <v>1.8877532437969498</v>
      </c>
      <c r="K66" s="13">
        <v>9628.996099016189</v>
      </c>
      <c r="L66" s="12">
        <v>41.933011589346691</v>
      </c>
      <c r="M66" s="12">
        <v>31.875973821534263</v>
      </c>
      <c r="N66" s="12">
        <v>9.9499999999999993</v>
      </c>
      <c r="O66" s="12">
        <v>2.303136652774731</v>
      </c>
      <c r="P66" s="19">
        <v>11747.77154691224</v>
      </c>
      <c r="Q66" s="13">
        <v>13045.831812229027</v>
      </c>
      <c r="R66" s="12">
        <v>51.16</v>
      </c>
      <c r="S66" s="12">
        <v>38.89</v>
      </c>
      <c r="T66" s="12">
        <v>3.9209762354973323</v>
      </c>
    </row>
    <row r="67" spans="2:20">
      <c r="B67" s="1" t="s">
        <v>112</v>
      </c>
      <c r="C67" s="2" t="s">
        <v>106</v>
      </c>
      <c r="D67" s="20"/>
      <c r="E67" s="20">
        <v>24</v>
      </c>
      <c r="F67" s="21">
        <v>115.5</v>
      </c>
      <c r="G67" s="21">
        <v>115.6</v>
      </c>
      <c r="H67" s="12">
        <v>18.47616129032258</v>
      </c>
      <c r="I67" s="12">
        <v>8.967622258064516</v>
      </c>
      <c r="J67" s="12">
        <v>0.69604516129032257</v>
      </c>
      <c r="K67" s="13">
        <v>9588.0178586617567</v>
      </c>
      <c r="L67" s="12">
        <v>40.590719293548389</v>
      </c>
      <c r="M67" s="12">
        <v>31.965497158064519</v>
      </c>
      <c r="N67" s="12">
        <v>11</v>
      </c>
      <c r="O67" s="12">
        <v>0.85379340853793406</v>
      </c>
      <c r="P67" s="19">
        <v>11760.999003992676</v>
      </c>
      <c r="Q67" s="13">
        <v>13214.605622463681</v>
      </c>
      <c r="R67" s="12">
        <v>49.79</v>
      </c>
      <c r="S67" s="12">
        <v>39.21</v>
      </c>
      <c r="T67" s="12">
        <v>1.4519062679081676</v>
      </c>
    </row>
    <row r="68" spans="2:20">
      <c r="D68" s="20"/>
      <c r="E68" s="20"/>
      <c r="F68" s="21"/>
      <c r="G68" s="21"/>
      <c r="H68" s="12"/>
      <c r="I68" s="12"/>
      <c r="J68" s="12"/>
      <c r="K68" s="13"/>
      <c r="L68" s="12"/>
      <c r="M68" s="12"/>
      <c r="N68" s="12"/>
      <c r="O68" s="12"/>
      <c r="P68" s="19"/>
      <c r="Q68" s="13"/>
      <c r="R68" s="12"/>
      <c r="S68" s="12"/>
      <c r="T68" s="12"/>
    </row>
    <row r="69" spans="2:20">
      <c r="B69" s="1" t="s">
        <v>113</v>
      </c>
      <c r="C69" s="2" t="s">
        <v>106</v>
      </c>
      <c r="D69" s="20">
        <v>365</v>
      </c>
      <c r="E69" s="20">
        <v>89</v>
      </c>
      <c r="F69" s="21">
        <v>211.5</v>
      </c>
      <c r="G69" s="21">
        <v>213.6</v>
      </c>
      <c r="H69" s="12">
        <v>23.29033738811108</v>
      </c>
      <c r="I69" s="12">
        <v>6.7197664448014693</v>
      </c>
      <c r="J69" s="12">
        <v>1.8086756942850586</v>
      </c>
      <c r="K69" s="13">
        <v>9297.0547989901315</v>
      </c>
      <c r="L69" s="12">
        <v>37.557050814780816</v>
      </c>
      <c r="M69" s="12">
        <v>32.432845352306636</v>
      </c>
      <c r="N69" s="12">
        <v>8.76</v>
      </c>
      <c r="O69" s="12">
        <v>2.3578199052132702</v>
      </c>
      <c r="P69" s="19">
        <v>12119.796232227489</v>
      </c>
      <c r="Q69" s="13">
        <v>13283.424191393566</v>
      </c>
      <c r="R69" s="12">
        <v>48.96</v>
      </c>
      <c r="S69" s="12">
        <v>42.28</v>
      </c>
      <c r="T69" s="12">
        <v>3.8908573379206524</v>
      </c>
    </row>
    <row r="70" spans="2:20">
      <c r="B70" s="1" t="s">
        <v>114</v>
      </c>
      <c r="C70" s="2" t="s">
        <v>106</v>
      </c>
      <c r="D70" s="20">
        <v>365</v>
      </c>
      <c r="E70" s="20">
        <v>108</v>
      </c>
      <c r="F70" s="21">
        <v>249.8</v>
      </c>
      <c r="G70" s="21">
        <v>252.2</v>
      </c>
      <c r="H70" s="12">
        <v>19.90592673592127</v>
      </c>
      <c r="I70" s="12">
        <v>7.0482784472389293</v>
      </c>
      <c r="J70" s="12">
        <v>0.75047457627118641</v>
      </c>
      <c r="K70" s="13">
        <v>9677.4606660134032</v>
      </c>
      <c r="L70" s="12">
        <v>39.462349897211588</v>
      </c>
      <c r="M70" s="12">
        <v>33.583444919628207</v>
      </c>
      <c r="N70" s="12">
        <v>8.8000000000000007</v>
      </c>
      <c r="O70" s="12">
        <v>0.93699139734945358</v>
      </c>
      <c r="P70" s="19">
        <v>12082.61769145612</v>
      </c>
      <c r="Q70" s="13">
        <v>13248.484310807149</v>
      </c>
      <c r="R70" s="12">
        <v>49.269999999999996</v>
      </c>
      <c r="S70" s="12">
        <v>41.93</v>
      </c>
      <c r="T70" s="12">
        <v>1.5509741701287467</v>
      </c>
    </row>
    <row r="71" spans="2:20">
      <c r="B71" s="1" t="s">
        <v>115</v>
      </c>
      <c r="C71" s="2" t="s">
        <v>106</v>
      </c>
      <c r="D71" s="20">
        <v>360</v>
      </c>
      <c r="E71" s="20">
        <v>160</v>
      </c>
      <c r="F71" s="21">
        <v>354.2</v>
      </c>
      <c r="G71" s="21">
        <v>356.2</v>
      </c>
      <c r="H71" s="12">
        <v>23.956229925794652</v>
      </c>
      <c r="I71" s="12">
        <v>3.0569595569830548</v>
      </c>
      <c r="J71" s="12">
        <v>0.4436770406468048</v>
      </c>
      <c r="K71" s="13">
        <v>9736.8403671763062</v>
      </c>
      <c r="L71" s="12">
        <v>40.31080251633626</v>
      </c>
      <c r="M71" s="12">
        <v>32.676008000886043</v>
      </c>
      <c r="N71" s="12">
        <v>4.0199999999999996</v>
      </c>
      <c r="O71" s="12">
        <v>0.58344955834495582</v>
      </c>
      <c r="P71" s="19">
        <v>12804.257807937272</v>
      </c>
      <c r="Q71" s="13">
        <v>13340.547830732728</v>
      </c>
      <c r="R71" s="12">
        <v>53.010000000000005</v>
      </c>
      <c r="S71" s="12">
        <v>42.97</v>
      </c>
      <c r="T71" s="12">
        <v>0.91133678671055718</v>
      </c>
    </row>
    <row r="72" spans="2:20">
      <c r="B72" s="1" t="s">
        <v>116</v>
      </c>
      <c r="C72" s="2" t="s">
        <v>106</v>
      </c>
      <c r="D72" s="20">
        <v>360</v>
      </c>
      <c r="E72" s="20">
        <v>161</v>
      </c>
      <c r="F72" s="21">
        <v>356.2</v>
      </c>
      <c r="G72" s="21">
        <v>358.2</v>
      </c>
      <c r="H72" s="12">
        <v>24.072612397820155</v>
      </c>
      <c r="I72" s="12">
        <v>4.9884293654632161</v>
      </c>
      <c r="J72" s="12">
        <v>0.40546413487738425</v>
      </c>
      <c r="K72" s="13">
        <v>9436.2837136831586</v>
      </c>
      <c r="L72" s="12">
        <v>38.912786146117178</v>
      </c>
      <c r="M72" s="12">
        <v>32.026172090599459</v>
      </c>
      <c r="N72" s="12">
        <v>6.57</v>
      </c>
      <c r="O72" s="12">
        <v>0.53401565322095124</v>
      </c>
      <c r="P72" s="19">
        <v>12428.036854269758</v>
      </c>
      <c r="Q72" s="13">
        <v>13301.976725109449</v>
      </c>
      <c r="R72" s="12">
        <v>51.25</v>
      </c>
      <c r="S72" s="12">
        <v>42.18</v>
      </c>
      <c r="T72" s="12">
        <v>0.85937249701264862</v>
      </c>
    </row>
    <row r="73" spans="2:20">
      <c r="B73" s="1" t="s">
        <v>117</v>
      </c>
      <c r="C73" s="2" t="s">
        <v>106</v>
      </c>
      <c r="D73" s="20">
        <v>360</v>
      </c>
      <c r="E73" s="20">
        <v>162</v>
      </c>
      <c r="F73" s="21">
        <v>358.2</v>
      </c>
      <c r="G73" s="21">
        <v>358.8</v>
      </c>
      <c r="H73" s="12">
        <v>23.057378602447692</v>
      </c>
      <c r="I73" s="12">
        <v>3.8702138562968811</v>
      </c>
      <c r="J73" s="12">
        <v>0.59587406237662854</v>
      </c>
      <c r="K73" s="13">
        <v>9723.4452645974125</v>
      </c>
      <c r="L73" s="12">
        <v>40.487207379392018</v>
      </c>
      <c r="M73" s="12">
        <v>32.585200161863398</v>
      </c>
      <c r="N73" s="12">
        <v>5.03</v>
      </c>
      <c r="O73" s="12">
        <v>0.77443951291680901</v>
      </c>
      <c r="P73" s="19">
        <v>12637.267990074919</v>
      </c>
      <c r="Q73" s="13">
        <v>13306.589438849025</v>
      </c>
      <c r="R73" s="12">
        <v>52.62</v>
      </c>
      <c r="S73" s="12">
        <v>42.35</v>
      </c>
      <c r="T73" s="12">
        <v>1.2256438868354138</v>
      </c>
    </row>
    <row r="74" spans="2:20">
      <c r="B74" s="1" t="s">
        <v>118</v>
      </c>
      <c r="C74" s="2" t="s">
        <v>106</v>
      </c>
      <c r="D74" s="20">
        <v>360</v>
      </c>
      <c r="E74" s="20">
        <v>163</v>
      </c>
      <c r="F74" s="21">
        <v>359.2</v>
      </c>
      <c r="G74" s="21">
        <v>361.5</v>
      </c>
      <c r="H74" s="12">
        <v>21.006194101559618</v>
      </c>
      <c r="I74" s="12">
        <v>3.7759039219454507</v>
      </c>
      <c r="J74" s="12">
        <v>0.44697760366619849</v>
      </c>
      <c r="K74" s="13">
        <v>9999.5017074860916</v>
      </c>
      <c r="L74" s="12">
        <v>41.732427656146051</v>
      </c>
      <c r="M74" s="12">
        <v>33.485474320348878</v>
      </c>
      <c r="N74" s="12">
        <v>4.78</v>
      </c>
      <c r="O74" s="12">
        <v>0.56583880037488277</v>
      </c>
      <c r="P74" s="19">
        <v>12658.589611876792</v>
      </c>
      <c r="Q74" s="13">
        <v>13294.044961013225</v>
      </c>
      <c r="R74" s="12">
        <v>52.83</v>
      </c>
      <c r="S74" s="12">
        <v>42.39</v>
      </c>
      <c r="T74" s="12">
        <v>0.89399975467091586</v>
      </c>
    </row>
    <row r="75" spans="2:20">
      <c r="B75" s="1" t="s">
        <v>119</v>
      </c>
      <c r="C75" s="2" t="s">
        <v>106</v>
      </c>
      <c r="D75" s="20">
        <v>355</v>
      </c>
      <c r="E75" s="20">
        <v>172</v>
      </c>
      <c r="F75" s="21">
        <v>377.3</v>
      </c>
      <c r="G75" s="21">
        <v>379.3</v>
      </c>
      <c r="H75" s="12">
        <v>23.823440689498753</v>
      </c>
      <c r="I75" s="12">
        <v>5.9950952177364485</v>
      </c>
      <c r="J75" s="12">
        <v>0.62293706055794962</v>
      </c>
      <c r="K75" s="13">
        <v>9364.9951808641854</v>
      </c>
      <c r="L75" s="12">
        <v>38.522486043320484</v>
      </c>
      <c r="M75" s="12">
        <v>31.658978049444322</v>
      </c>
      <c r="N75" s="12">
        <v>7.87</v>
      </c>
      <c r="O75" s="12">
        <v>0.81775426219870662</v>
      </c>
      <c r="P75" s="19">
        <v>12293.801749028566</v>
      </c>
      <c r="Q75" s="13">
        <v>13343.972374936031</v>
      </c>
      <c r="R75" s="12">
        <v>50.57</v>
      </c>
      <c r="S75" s="12">
        <v>41.56</v>
      </c>
      <c r="T75" s="12">
        <v>1.3303521219761398</v>
      </c>
    </row>
    <row r="76" spans="2:20">
      <c r="B76" s="1" t="s">
        <v>120</v>
      </c>
      <c r="C76" s="2" t="s">
        <v>106</v>
      </c>
      <c r="D76" s="20">
        <v>355</v>
      </c>
      <c r="E76" s="20">
        <v>175</v>
      </c>
      <c r="F76" s="21">
        <v>383.5</v>
      </c>
      <c r="G76" s="21">
        <v>385.5</v>
      </c>
      <c r="H76" s="12">
        <v>26.719651932850759</v>
      </c>
      <c r="I76" s="12">
        <v>6.0016605066995234</v>
      </c>
      <c r="J76" s="12">
        <v>0.59974915293392883</v>
      </c>
      <c r="K76" s="13">
        <v>8892.6029165740401</v>
      </c>
      <c r="L76" s="12">
        <v>36.999247739103659</v>
      </c>
      <c r="M76" s="12">
        <v>30.279439821346067</v>
      </c>
      <c r="N76" s="12">
        <v>8.19</v>
      </c>
      <c r="O76" s="12">
        <v>0.81843109203624209</v>
      </c>
      <c r="P76" s="19">
        <v>12135.044593982344</v>
      </c>
      <c r="Q76" s="13">
        <v>13217.56300401083</v>
      </c>
      <c r="R76" s="12">
        <v>50.49</v>
      </c>
      <c r="S76" s="12">
        <v>41.32</v>
      </c>
      <c r="T76" s="12">
        <v>1.3488719974578331</v>
      </c>
    </row>
    <row r="77" spans="2:20">
      <c r="B77" s="1" t="s">
        <v>121</v>
      </c>
      <c r="C77" s="2" t="s">
        <v>106</v>
      </c>
      <c r="D77" s="20">
        <v>355</v>
      </c>
      <c r="E77" s="20">
        <v>176</v>
      </c>
      <c r="F77" s="21">
        <v>385.5</v>
      </c>
      <c r="G77" s="21">
        <v>387</v>
      </c>
      <c r="H77" s="12">
        <v>23.558956241857615</v>
      </c>
      <c r="I77" s="12">
        <v>8.3320737696375193</v>
      </c>
      <c r="J77" s="12">
        <v>0.85688087209747865</v>
      </c>
      <c r="K77" s="13">
        <v>9019.7932589535012</v>
      </c>
      <c r="L77" s="12">
        <v>37.196211892712086</v>
      </c>
      <c r="M77" s="12">
        <v>30.912758095792778</v>
      </c>
      <c r="N77" s="12">
        <v>10.9</v>
      </c>
      <c r="O77" s="12">
        <v>1.1209696126188819</v>
      </c>
      <c r="P77" s="19">
        <v>11799.673075490582</v>
      </c>
      <c r="Q77" s="13">
        <v>13243.17965823859</v>
      </c>
      <c r="R77" s="12">
        <v>48.660000000000004</v>
      </c>
      <c r="S77" s="12">
        <v>40.44</v>
      </c>
      <c r="T77" s="12">
        <v>1.9000011363828002</v>
      </c>
    </row>
    <row r="78" spans="2:20">
      <c r="B78" s="1" t="s">
        <v>122</v>
      </c>
      <c r="C78" s="2" t="s">
        <v>106</v>
      </c>
      <c r="D78" s="20">
        <v>255</v>
      </c>
      <c r="E78" s="20">
        <v>206</v>
      </c>
      <c r="F78" s="21">
        <v>452.5</v>
      </c>
      <c r="G78" s="21">
        <v>454.5</v>
      </c>
      <c r="H78" s="12">
        <v>16.24163649796823</v>
      </c>
      <c r="I78" s="12">
        <v>4.4643207746582938</v>
      </c>
      <c r="J78" s="12">
        <v>0.88695979559167593</v>
      </c>
      <c r="K78" s="13">
        <v>10562.274462408524</v>
      </c>
      <c r="L78" s="12">
        <v>43.370080621352052</v>
      </c>
      <c r="M78" s="12">
        <v>35.923962106021428</v>
      </c>
      <c r="N78" s="12">
        <v>5.33</v>
      </c>
      <c r="O78" s="12">
        <v>1.0589507226584727</v>
      </c>
      <c r="P78" s="19">
        <v>12610.411689994766</v>
      </c>
      <c r="Q78" s="13">
        <v>13320.3883912483</v>
      </c>
      <c r="R78" s="12">
        <v>51.78</v>
      </c>
      <c r="S78" s="12">
        <v>42.89</v>
      </c>
      <c r="T78" s="12">
        <v>1.679486362048997</v>
      </c>
    </row>
    <row r="79" spans="2:20">
      <c r="B79" s="1" t="s">
        <v>123</v>
      </c>
      <c r="C79" s="2" t="s">
        <v>106</v>
      </c>
      <c r="D79" s="20">
        <v>255</v>
      </c>
      <c r="E79" s="20">
        <v>207</v>
      </c>
      <c r="F79" s="21">
        <v>454.5</v>
      </c>
      <c r="G79" s="21">
        <v>455.8</v>
      </c>
      <c r="H79" s="12">
        <v>19.906156111929288</v>
      </c>
      <c r="I79" s="12">
        <v>3.2037537555228282</v>
      </c>
      <c r="J79" s="12">
        <v>0.82462641138929804</v>
      </c>
      <c r="K79" s="13">
        <v>10344.612376887919</v>
      </c>
      <c r="L79" s="12">
        <v>42.001211734904274</v>
      </c>
      <c r="M79" s="12">
        <v>34.888878397643602</v>
      </c>
      <c r="N79" s="12">
        <v>4</v>
      </c>
      <c r="O79" s="12">
        <v>1.0295752724038247</v>
      </c>
      <c r="P79" s="19">
        <v>12915.61482720729</v>
      </c>
      <c r="Q79" s="13">
        <v>13453.765445007593</v>
      </c>
      <c r="R79" s="12">
        <v>52.44</v>
      </c>
      <c r="S79" s="12">
        <v>43.56</v>
      </c>
      <c r="T79" s="12">
        <v>1.5943108960403201</v>
      </c>
    </row>
    <row r="80" spans="2:20">
      <c r="B80" s="1" t="s">
        <v>124</v>
      </c>
      <c r="C80" s="2" t="s">
        <v>106</v>
      </c>
      <c r="D80" s="20">
        <v>255</v>
      </c>
      <c r="E80" s="20">
        <v>208</v>
      </c>
      <c r="F80" s="21">
        <v>457.7</v>
      </c>
      <c r="G80" s="21">
        <v>459.9</v>
      </c>
      <c r="H80" s="12">
        <v>18.41934802655847</v>
      </c>
      <c r="I80" s="12">
        <v>4.127980989856141</v>
      </c>
      <c r="J80" s="12">
        <v>1.5778822390261893</v>
      </c>
      <c r="K80" s="13">
        <v>10364.456748407199</v>
      </c>
      <c r="L80" s="12">
        <v>42.226145461453335</v>
      </c>
      <c r="M80" s="12">
        <v>35.226525522132057</v>
      </c>
      <c r="N80" s="12">
        <v>5.0599999999999996</v>
      </c>
      <c r="O80" s="12">
        <v>1.9341378143678807</v>
      </c>
      <c r="P80" s="19">
        <v>12704.552486024915</v>
      </c>
      <c r="Q80" s="13">
        <v>13381.664720902585</v>
      </c>
      <c r="R80" s="12">
        <v>51.76</v>
      </c>
      <c r="S80" s="12">
        <v>43.18</v>
      </c>
      <c r="T80" s="12">
        <v>3.0447948741137387</v>
      </c>
    </row>
    <row r="81" spans="2:20">
      <c r="B81" s="1" t="s">
        <v>125</v>
      </c>
      <c r="C81" s="2" t="s">
        <v>106</v>
      </c>
      <c r="D81" s="20">
        <v>255</v>
      </c>
      <c r="E81" s="20">
        <v>209</v>
      </c>
      <c r="F81" s="21">
        <v>459.9</v>
      </c>
      <c r="G81" s="21">
        <v>460.4</v>
      </c>
      <c r="H81" s="12">
        <v>18.53328596037899</v>
      </c>
      <c r="I81" s="12">
        <v>3.2749619043927645</v>
      </c>
      <c r="J81" s="12">
        <v>1.83562338501292</v>
      </c>
      <c r="K81" s="13">
        <v>10498.695544712209</v>
      </c>
      <c r="L81" s="12">
        <v>42.387131314814816</v>
      </c>
      <c r="M81" s="12">
        <v>35.80462082041344</v>
      </c>
      <c r="N81" s="12">
        <v>4.0199999999999996</v>
      </c>
      <c r="O81" s="12">
        <v>2.2532188841201717</v>
      </c>
      <c r="P81" s="19">
        <v>12887.098330253273</v>
      </c>
      <c r="Q81" s="13">
        <v>13426.858022768571</v>
      </c>
      <c r="R81" s="12">
        <v>52.03</v>
      </c>
      <c r="S81" s="12">
        <v>43.95</v>
      </c>
      <c r="T81" s="12">
        <v>3.4968599235882274</v>
      </c>
    </row>
    <row r="82" spans="2:20">
      <c r="B82" s="1" t="s">
        <v>126</v>
      </c>
      <c r="C82" s="2" t="s">
        <v>106</v>
      </c>
      <c r="D82" s="20">
        <v>255</v>
      </c>
      <c r="E82" s="20">
        <v>210</v>
      </c>
      <c r="F82" s="21">
        <v>460.9</v>
      </c>
      <c r="G82" s="21">
        <v>461.4</v>
      </c>
      <c r="H82" s="12">
        <v>15.318255570117961</v>
      </c>
      <c r="I82" s="12">
        <v>15.979445173918743</v>
      </c>
      <c r="J82" s="12">
        <v>2.8390091743119266</v>
      </c>
      <c r="K82" s="13">
        <v>9034.6682034313744</v>
      </c>
      <c r="L82" s="12">
        <v>36.353872883748359</v>
      </c>
      <c r="M82" s="12">
        <v>32.348426372214945</v>
      </c>
      <c r="N82" s="12">
        <v>18.87</v>
      </c>
      <c r="O82" s="12">
        <v>3.3525634048111463</v>
      </c>
      <c r="P82" s="19">
        <v>10668.967986260885</v>
      </c>
      <c r="Q82" s="13">
        <v>13150.459739012555</v>
      </c>
      <c r="R82" s="12">
        <v>42.929999999999993</v>
      </c>
      <c r="S82" s="12">
        <v>38.200000000000003</v>
      </c>
      <c r="T82" s="12">
        <v>6.2847004679898895</v>
      </c>
    </row>
    <row r="83" spans="2:20">
      <c r="D83" s="20"/>
      <c r="E83" s="20"/>
      <c r="F83" s="21"/>
      <c r="G83" s="21"/>
      <c r="H83" s="12"/>
      <c r="I83" s="12"/>
      <c r="J83" s="12"/>
      <c r="K83" s="13"/>
      <c r="L83" s="12"/>
      <c r="M83" s="12"/>
      <c r="N83" s="12"/>
      <c r="O83" s="12"/>
      <c r="P83" s="19"/>
      <c r="Q83" s="13"/>
      <c r="R83" s="12"/>
      <c r="S83" s="12"/>
      <c r="T83" s="12"/>
    </row>
    <row r="84" spans="2:20">
      <c r="B84" s="1" t="s">
        <v>127</v>
      </c>
      <c r="C84" s="2" t="s">
        <v>128</v>
      </c>
      <c r="D84" s="2">
        <v>555</v>
      </c>
      <c r="E84" s="2">
        <v>16</v>
      </c>
      <c r="F84" s="2">
        <v>72.7</v>
      </c>
      <c r="G84" s="2">
        <v>74.7</v>
      </c>
      <c r="H84" s="4">
        <v>18.300400351066699</v>
      </c>
      <c r="I84" s="12">
        <v>8.4804184435592767</v>
      </c>
      <c r="J84" s="12">
        <v>2.1596685120172832</v>
      </c>
      <c r="K84" s="13">
        <v>9506.7211452360789</v>
      </c>
      <c r="L84" s="12">
        <v>39.060578592155004</v>
      </c>
      <c r="M84" s="12">
        <v>34.158602613219017</v>
      </c>
      <c r="N84" s="12">
        <v>10.38</v>
      </c>
      <c r="O84" s="12">
        <v>2.6434260648736001</v>
      </c>
      <c r="P84" s="6">
        <v>11636.190613034665</v>
      </c>
      <c r="Q84" s="13">
        <v>12983.921683814624</v>
      </c>
      <c r="R84" s="12">
        <v>47.809999999999995</v>
      </c>
      <c r="S84" s="12">
        <v>41.81</v>
      </c>
      <c r="T84" s="12">
        <v>4.5434561065242072</v>
      </c>
    </row>
    <row r="85" spans="2:20">
      <c r="B85" s="1" t="s">
        <v>129</v>
      </c>
      <c r="C85" s="2" t="s">
        <v>128</v>
      </c>
      <c r="D85" s="2">
        <v>555</v>
      </c>
      <c r="E85" s="2">
        <v>19</v>
      </c>
      <c r="F85" s="2">
        <v>78.7</v>
      </c>
      <c r="G85" s="2">
        <v>80.7</v>
      </c>
      <c r="H85" s="4">
        <v>19.42277539986484</v>
      </c>
      <c r="I85" s="12">
        <v>3.5856864947060152</v>
      </c>
      <c r="J85" s="12">
        <v>0.6903294285499737</v>
      </c>
      <c r="K85" s="13">
        <v>10174.257249446697</v>
      </c>
      <c r="L85" s="12">
        <v>41.867925902230226</v>
      </c>
      <c r="M85" s="12">
        <v>35.123612203198924</v>
      </c>
      <c r="N85" s="12">
        <v>4.45</v>
      </c>
      <c r="O85" s="12">
        <v>0.85673021374927782</v>
      </c>
      <c r="P85" s="6">
        <v>12626.715923682521</v>
      </c>
      <c r="Q85" s="13">
        <v>13214.773337187358</v>
      </c>
      <c r="R85" s="12">
        <v>51.959999999999994</v>
      </c>
      <c r="S85" s="12">
        <v>43.59</v>
      </c>
      <c r="T85" s="12">
        <v>1.3570119402819616</v>
      </c>
    </row>
    <row r="86" spans="2:20">
      <c r="B86" s="1" t="s">
        <v>130</v>
      </c>
      <c r="C86" s="2" t="s">
        <v>128</v>
      </c>
      <c r="D86" s="2">
        <v>555</v>
      </c>
      <c r="E86" s="2">
        <v>20</v>
      </c>
      <c r="F86" s="2">
        <v>80.7</v>
      </c>
      <c r="G86" s="2">
        <v>82.7</v>
      </c>
      <c r="H86" s="4">
        <v>22.137558158995819</v>
      </c>
      <c r="I86" s="12">
        <v>3.130070162008368</v>
      </c>
      <c r="J86" s="12">
        <v>0.7966393305439331</v>
      </c>
      <c r="K86" s="13">
        <v>9821.3877304286325</v>
      </c>
      <c r="L86" s="12">
        <v>42.13136728016736</v>
      </c>
      <c r="M86" s="12">
        <v>32.601004398828451</v>
      </c>
      <c r="N86" s="12">
        <v>4.0199999999999996</v>
      </c>
      <c r="O86" s="12">
        <v>1.0231368445529589</v>
      </c>
      <c r="P86" s="6">
        <v>12613.767945377305</v>
      </c>
      <c r="Q86" s="13">
        <v>13142.079543006153</v>
      </c>
      <c r="R86" s="12">
        <v>54.11</v>
      </c>
      <c r="S86" s="12">
        <v>41.87</v>
      </c>
      <c r="T86" s="12">
        <v>1.6222541099274279</v>
      </c>
    </row>
    <row r="87" spans="2:20">
      <c r="B87" s="1" t="s">
        <v>131</v>
      </c>
      <c r="C87" s="2" t="s">
        <v>128</v>
      </c>
      <c r="D87" s="2">
        <v>555</v>
      </c>
      <c r="E87" s="2">
        <v>21</v>
      </c>
      <c r="F87" s="2">
        <v>82.7</v>
      </c>
      <c r="G87" s="2">
        <v>83.8</v>
      </c>
      <c r="H87" s="4">
        <v>17.705510440835283</v>
      </c>
      <c r="I87" s="12">
        <v>9.365112911832945</v>
      </c>
      <c r="J87" s="12">
        <v>1.2266241299303944</v>
      </c>
      <c r="K87" s="13">
        <v>9544.8733743161683</v>
      </c>
      <c r="L87" s="12">
        <v>39.131029785382822</v>
      </c>
      <c r="M87" s="12">
        <v>33.79834686194895</v>
      </c>
      <c r="N87" s="12">
        <v>11.38</v>
      </c>
      <c r="O87" s="12">
        <v>1.4905300907766448</v>
      </c>
      <c r="P87" s="6">
        <v>11598.435600544051</v>
      </c>
      <c r="Q87" s="13">
        <v>13087.830738596311</v>
      </c>
      <c r="R87" s="12">
        <v>47.55</v>
      </c>
      <c r="S87" s="12">
        <v>41.07</v>
      </c>
      <c r="T87" s="12">
        <v>2.5702260927443144</v>
      </c>
    </row>
    <row r="88" spans="2:20">
      <c r="B88" s="1" t="s">
        <v>132</v>
      </c>
      <c r="C88" s="2" t="s">
        <v>128</v>
      </c>
      <c r="D88" s="2">
        <v>475</v>
      </c>
      <c r="E88" s="2">
        <v>76</v>
      </c>
      <c r="F88" s="2">
        <v>191.8</v>
      </c>
      <c r="G88" s="2">
        <v>193.8</v>
      </c>
      <c r="H88" s="4">
        <v>22.958303866609171</v>
      </c>
      <c r="I88" s="12">
        <v>4.3066308138565468</v>
      </c>
      <c r="J88" s="12">
        <v>1.7235072588759524</v>
      </c>
      <c r="K88" s="13">
        <v>9525.9409020452586</v>
      </c>
      <c r="L88" s="12">
        <v>39.969231954003156</v>
      </c>
      <c r="M88" s="12">
        <v>32.765833365531122</v>
      </c>
      <c r="N88" s="12">
        <v>5.59</v>
      </c>
      <c r="O88" s="12">
        <v>2.2371097021174786</v>
      </c>
      <c r="P88" s="6">
        <v>12364.656257764551</v>
      </c>
      <c r="Q88" s="13">
        <v>13096.765446207553</v>
      </c>
      <c r="R88" s="12">
        <v>51.879999999999995</v>
      </c>
      <c r="S88" s="12">
        <v>42.53</v>
      </c>
      <c r="T88" s="12">
        <v>3.6185554300592147</v>
      </c>
    </row>
    <row r="89" spans="2:20">
      <c r="B89" s="1" t="s">
        <v>133</v>
      </c>
      <c r="C89" s="2" t="s">
        <v>128</v>
      </c>
      <c r="D89" s="2">
        <v>475</v>
      </c>
      <c r="E89" s="2">
        <v>79</v>
      </c>
      <c r="F89" s="2">
        <v>197.8</v>
      </c>
      <c r="G89" s="2">
        <v>199.8</v>
      </c>
      <c r="H89" s="4">
        <v>24.077737323505904</v>
      </c>
      <c r="I89" s="12">
        <v>2.2321145226889265</v>
      </c>
      <c r="J89" s="12">
        <v>0.66939783322973101</v>
      </c>
      <c r="K89" s="13">
        <v>9786.2838878717121</v>
      </c>
      <c r="L89" s="12">
        <v>40.588041626853745</v>
      </c>
      <c r="M89" s="12">
        <v>33.102106526951431</v>
      </c>
      <c r="N89" s="12">
        <v>2.94</v>
      </c>
      <c r="O89" s="12">
        <v>0.88168846611177176</v>
      </c>
      <c r="P89" s="6">
        <v>12889.873856330145</v>
      </c>
      <c r="Q89" s="13">
        <v>13280.315120884139</v>
      </c>
      <c r="R89" s="12">
        <v>53.46</v>
      </c>
      <c r="S89" s="12">
        <v>43.6</v>
      </c>
      <c r="T89" s="12">
        <v>1.3680327300934438</v>
      </c>
    </row>
    <row r="90" spans="2:20">
      <c r="B90" s="1" t="s">
        <v>134</v>
      </c>
      <c r="C90" s="2" t="s">
        <v>128</v>
      </c>
      <c r="D90" s="2">
        <v>475</v>
      </c>
      <c r="E90" s="2">
        <v>80</v>
      </c>
      <c r="F90" s="2">
        <v>199.8</v>
      </c>
      <c r="G90" s="2">
        <v>201.8</v>
      </c>
      <c r="H90" s="4">
        <v>23.431517755370454</v>
      </c>
      <c r="I90" s="12">
        <v>2.8100632983779046</v>
      </c>
      <c r="J90" s="12">
        <v>0.87559517755370453</v>
      </c>
      <c r="K90" s="13">
        <v>9832.347445827274</v>
      </c>
      <c r="L90" s="12">
        <v>40.190796330206048</v>
      </c>
      <c r="M90" s="12">
        <v>33.567622616045597</v>
      </c>
      <c r="N90" s="12">
        <v>3.67</v>
      </c>
      <c r="O90" s="12">
        <v>1.1435451662163749</v>
      </c>
      <c r="P90" s="6">
        <v>12841.246368726221</v>
      </c>
      <c r="Q90" s="13">
        <v>13330.474793653297</v>
      </c>
      <c r="R90" s="12">
        <v>52.489999999999995</v>
      </c>
      <c r="S90" s="12">
        <v>43.84</v>
      </c>
      <c r="T90" s="12">
        <v>1.7810501151996947</v>
      </c>
    </row>
    <row r="91" spans="2:20">
      <c r="B91" s="1" t="s">
        <v>135</v>
      </c>
      <c r="C91" s="2" t="s">
        <v>128</v>
      </c>
      <c r="D91" s="2">
        <v>475</v>
      </c>
      <c r="E91" s="2">
        <v>81</v>
      </c>
      <c r="F91" s="2">
        <v>201.8</v>
      </c>
      <c r="G91" s="2">
        <v>203.8</v>
      </c>
      <c r="H91" s="4">
        <v>22.681208530805687</v>
      </c>
      <c r="I91" s="12">
        <v>3.3169761540284362</v>
      </c>
      <c r="J91" s="12">
        <v>0.69553791469194315</v>
      </c>
      <c r="K91" s="13">
        <v>9905.1863146458909</v>
      </c>
      <c r="L91" s="12">
        <v>39.973815189573465</v>
      </c>
      <c r="M91" s="12">
        <v>34.028000125592413</v>
      </c>
      <c r="N91" s="12">
        <v>4.29</v>
      </c>
      <c r="O91" s="12">
        <v>0.89957163255592576</v>
      </c>
      <c r="P91" s="6">
        <v>12810.83954680326</v>
      </c>
      <c r="Q91" s="13">
        <v>13385.058558983659</v>
      </c>
      <c r="R91" s="12">
        <v>51.7</v>
      </c>
      <c r="S91" s="12">
        <v>44.01</v>
      </c>
      <c r="T91" s="12">
        <v>1.4043913816411813</v>
      </c>
    </row>
    <row r="92" spans="2:20">
      <c r="B92" s="1" t="s">
        <v>136</v>
      </c>
      <c r="C92" s="2" t="s">
        <v>128</v>
      </c>
      <c r="D92" s="2">
        <v>475</v>
      </c>
      <c r="E92" s="2">
        <v>82</v>
      </c>
      <c r="F92" s="2">
        <v>203.8</v>
      </c>
      <c r="G92" s="2">
        <v>204.8</v>
      </c>
      <c r="H92" s="4">
        <v>23.736552727272731</v>
      </c>
      <c r="I92" s="12">
        <v>2.6615943098181813</v>
      </c>
      <c r="J92" s="12">
        <v>1.0092654545454547</v>
      </c>
      <c r="K92" s="13">
        <v>9747.0585872612719</v>
      </c>
      <c r="L92" s="12">
        <v>40.922965806545442</v>
      </c>
      <c r="M92" s="12">
        <v>32.678887156363636</v>
      </c>
      <c r="N92" s="12">
        <v>3.49</v>
      </c>
      <c r="O92" s="12">
        <v>1.3233934350439209</v>
      </c>
      <c r="P92" s="6">
        <v>12780.773667894422</v>
      </c>
      <c r="Q92" s="13">
        <v>13242.952717743676</v>
      </c>
      <c r="R92" s="12">
        <v>53.66</v>
      </c>
      <c r="S92" s="12">
        <v>42.85</v>
      </c>
      <c r="T92" s="12">
        <v>2.0709128718370371</v>
      </c>
    </row>
    <row r="93" spans="2:20">
      <c r="B93" s="1" t="s">
        <v>137</v>
      </c>
      <c r="C93" s="2" t="s">
        <v>128</v>
      </c>
      <c r="D93" s="2">
        <v>475</v>
      </c>
      <c r="E93" s="2">
        <v>85</v>
      </c>
      <c r="F93" s="2">
        <v>209.1</v>
      </c>
      <c r="G93" s="2">
        <v>211.6</v>
      </c>
      <c r="H93" s="4">
        <v>23.187784979031647</v>
      </c>
      <c r="I93" s="12">
        <v>3.1339383728555088</v>
      </c>
      <c r="J93" s="12">
        <v>1.0319290888295845</v>
      </c>
      <c r="K93" s="13">
        <v>9770.5771426873998</v>
      </c>
      <c r="L93" s="12">
        <v>40.503080980556618</v>
      </c>
      <c r="M93" s="12">
        <v>33.175195667556231</v>
      </c>
      <c r="N93" s="12">
        <v>4.08</v>
      </c>
      <c r="O93" s="12">
        <v>1.3434439933126343</v>
      </c>
      <c r="P93" s="6">
        <v>12720.082528566852</v>
      </c>
      <c r="Q93" s="13">
        <v>13261.136914686042</v>
      </c>
      <c r="R93" s="12">
        <v>52.730000000000004</v>
      </c>
      <c r="S93" s="12">
        <v>43.19</v>
      </c>
      <c r="T93" s="12">
        <v>2.1123196178885131</v>
      </c>
    </row>
    <row r="94" spans="2:20">
      <c r="F94" s="2"/>
      <c r="G94" s="2"/>
      <c r="I94" s="12"/>
      <c r="J94" s="12"/>
      <c r="K94" s="13"/>
      <c r="L94" s="12"/>
      <c r="M94" s="12"/>
      <c r="N94" s="12"/>
      <c r="O94" s="12"/>
      <c r="Q94" s="13"/>
      <c r="R94" s="12"/>
      <c r="S94" s="12"/>
      <c r="T94" s="12"/>
    </row>
    <row r="95" spans="2:20">
      <c r="B95" s="1" t="s">
        <v>138</v>
      </c>
      <c r="C95" s="2" t="s">
        <v>139</v>
      </c>
      <c r="D95" s="2">
        <v>245</v>
      </c>
      <c r="E95" s="2">
        <v>83</v>
      </c>
      <c r="F95" s="2">
        <v>223.5</v>
      </c>
      <c r="G95" s="2">
        <v>224.8</v>
      </c>
      <c r="H95" s="4">
        <v>23.999153846153845</v>
      </c>
      <c r="I95" s="12">
        <v>6.1560685384615388</v>
      </c>
      <c r="J95" s="12">
        <v>0.59811923076923079</v>
      </c>
      <c r="K95" s="13">
        <v>9326.2781310971895</v>
      </c>
      <c r="L95" s="12">
        <v>38.783231792307696</v>
      </c>
      <c r="M95" s="12">
        <v>31.061545823076923</v>
      </c>
      <c r="N95" s="12">
        <v>8.1</v>
      </c>
      <c r="O95" s="12">
        <v>0.78699022581732392</v>
      </c>
      <c r="P95" s="6">
        <v>12271.281969964248</v>
      </c>
      <c r="Q95" s="13">
        <v>13352.863949906689</v>
      </c>
      <c r="R95" s="12">
        <v>51.03</v>
      </c>
      <c r="S95" s="12">
        <v>40.869999999999997</v>
      </c>
      <c r="T95" s="12">
        <v>1.2826536424533268</v>
      </c>
    </row>
    <row r="96" spans="2:20">
      <c r="B96" s="1" t="s">
        <v>140</v>
      </c>
      <c r="C96" s="2" t="s">
        <v>139</v>
      </c>
      <c r="D96" s="2">
        <v>245</v>
      </c>
      <c r="E96" s="2">
        <v>84</v>
      </c>
      <c r="F96" s="2">
        <v>224.8</v>
      </c>
      <c r="G96" s="2">
        <v>225.8</v>
      </c>
      <c r="H96" s="4">
        <v>19.19591374269006</v>
      </c>
      <c r="I96" s="12">
        <v>16.467872779239766</v>
      </c>
      <c r="J96" s="12">
        <v>0.58788084795321638</v>
      </c>
      <c r="K96" s="13">
        <v>8370.6318410366548</v>
      </c>
      <c r="L96" s="12">
        <v>35.004330166666669</v>
      </c>
      <c r="M96" s="12">
        <v>29.331883311403502</v>
      </c>
      <c r="N96" s="12">
        <v>20.38</v>
      </c>
      <c r="O96" s="12">
        <v>0.72753851343753517</v>
      </c>
      <c r="P96" s="6">
        <v>10359.168983585167</v>
      </c>
      <c r="Q96" s="13">
        <v>13010.762350647032</v>
      </c>
      <c r="R96" s="12">
        <v>43.320000000000007</v>
      </c>
      <c r="S96" s="12">
        <v>36.299999999999997</v>
      </c>
      <c r="T96" s="12">
        <v>1.4046271753851516</v>
      </c>
    </row>
    <row r="97" spans="2:20">
      <c r="B97" s="1" t="s">
        <v>141</v>
      </c>
      <c r="C97" s="2" t="s">
        <v>139</v>
      </c>
      <c r="D97" s="2">
        <v>175</v>
      </c>
      <c r="E97" s="2">
        <v>122</v>
      </c>
      <c r="F97" s="2">
        <v>302.5</v>
      </c>
      <c r="G97" s="2">
        <v>304.5</v>
      </c>
      <c r="H97" s="4">
        <v>19.398434969197755</v>
      </c>
      <c r="I97" s="12">
        <v>3.4094462008029356</v>
      </c>
      <c r="J97" s="12">
        <v>0.69135038416280203</v>
      </c>
      <c r="K97" s="13">
        <v>10304.064052435597</v>
      </c>
      <c r="L97" s="12">
        <v>43.081536508963801</v>
      </c>
      <c r="M97" s="12">
        <v>34.110582321035515</v>
      </c>
      <c r="N97" s="12">
        <v>4.2300000000000004</v>
      </c>
      <c r="O97" s="12">
        <v>0.85773816413936799</v>
      </c>
      <c r="P97" s="6">
        <v>12783.95034699122</v>
      </c>
      <c r="Q97" s="13">
        <v>13348.595955926929</v>
      </c>
      <c r="R97" s="12">
        <v>53.45</v>
      </c>
      <c r="S97" s="12">
        <v>42.32</v>
      </c>
      <c r="T97" s="12">
        <v>1.3418984599564594</v>
      </c>
    </row>
    <row r="98" spans="2:20">
      <c r="B98" s="1" t="s">
        <v>142</v>
      </c>
      <c r="C98" s="2" t="s">
        <v>139</v>
      </c>
      <c r="D98" s="2">
        <v>175</v>
      </c>
      <c r="E98" s="2">
        <v>123</v>
      </c>
      <c r="F98" s="2">
        <v>304.5</v>
      </c>
      <c r="G98" s="2">
        <v>306.5</v>
      </c>
      <c r="H98" s="4">
        <v>18.010066933525813</v>
      </c>
      <c r="I98" s="12">
        <v>7.3299000161427905</v>
      </c>
      <c r="J98" s="12">
        <v>4.2324355272655687</v>
      </c>
      <c r="K98" s="13">
        <v>9877.7176801197238</v>
      </c>
      <c r="L98" s="12">
        <v>41.126150426143447</v>
      </c>
      <c r="M98" s="12">
        <v>33.533882624187939</v>
      </c>
      <c r="N98" s="12">
        <v>8.94</v>
      </c>
      <c r="O98" s="12">
        <v>5.1621404835567786</v>
      </c>
      <c r="P98" s="6">
        <v>12047.476209196639</v>
      </c>
      <c r="Q98" s="13">
        <v>13230.261595867161</v>
      </c>
      <c r="R98" s="12">
        <v>50.160000000000004</v>
      </c>
      <c r="S98" s="12">
        <v>40.9</v>
      </c>
      <c r="T98" s="12">
        <v>8.5696628802905188</v>
      </c>
    </row>
    <row r="99" spans="2:20">
      <c r="B99" s="1" t="s">
        <v>143</v>
      </c>
      <c r="C99" s="2" t="s">
        <v>139</v>
      </c>
      <c r="D99" s="2">
        <v>175</v>
      </c>
      <c r="E99" s="2">
        <v>132</v>
      </c>
      <c r="F99" s="2">
        <v>322.89999999999998</v>
      </c>
      <c r="G99" s="2">
        <v>324.89999999999998</v>
      </c>
      <c r="H99" s="4">
        <v>19.183436663378899</v>
      </c>
      <c r="I99" s="12">
        <v>2.8528246857827249</v>
      </c>
      <c r="J99" s="12">
        <v>0.55051003945329013</v>
      </c>
      <c r="K99" s="13">
        <v>10449.70217377729</v>
      </c>
      <c r="L99" s="12">
        <v>42.8085335994082</v>
      </c>
      <c r="M99" s="12">
        <v>35.15520505143018</v>
      </c>
      <c r="N99" s="12">
        <v>3.53</v>
      </c>
      <c r="O99" s="12">
        <v>0.6811846689895471</v>
      </c>
      <c r="P99" s="6">
        <v>12930.149145604817</v>
      </c>
      <c r="Q99" s="13">
        <v>13403.285109987371</v>
      </c>
      <c r="R99" s="12">
        <v>52.97</v>
      </c>
      <c r="S99" s="12">
        <v>43.5</v>
      </c>
      <c r="T99" s="12">
        <v>1.0536377598105178</v>
      </c>
    </row>
    <row r="100" spans="2:20">
      <c r="B100" s="1" t="s">
        <v>144</v>
      </c>
      <c r="C100" s="2" t="s">
        <v>139</v>
      </c>
      <c r="D100" s="2">
        <v>175</v>
      </c>
      <c r="E100" s="2">
        <v>133</v>
      </c>
      <c r="F100" s="2">
        <v>324.89999999999998</v>
      </c>
      <c r="G100" s="2">
        <v>326.89999999999998</v>
      </c>
      <c r="H100" s="4">
        <v>18.5155680170901</v>
      </c>
      <c r="I100" s="12">
        <v>3.6586509960326548</v>
      </c>
      <c r="J100" s="12">
        <v>0.56538307774471652</v>
      </c>
      <c r="K100" s="13">
        <v>10399.393080775932</v>
      </c>
      <c r="L100" s="12">
        <v>43.007483200579848</v>
      </c>
      <c r="M100" s="12">
        <v>34.818297786297393</v>
      </c>
      <c r="N100" s="12">
        <v>4.49</v>
      </c>
      <c r="O100" s="12">
        <v>0.69385410683515214</v>
      </c>
      <c r="P100" s="6">
        <v>12762.429371732067</v>
      </c>
      <c r="Q100" s="13">
        <v>13362.401184935678</v>
      </c>
      <c r="R100" s="12">
        <v>52.78</v>
      </c>
      <c r="S100" s="12">
        <v>42.73</v>
      </c>
      <c r="T100" s="12">
        <v>1.0873386039996316</v>
      </c>
    </row>
    <row r="101" spans="2:20">
      <c r="B101" s="1" t="s">
        <v>145</v>
      </c>
      <c r="C101" s="2" t="s">
        <v>139</v>
      </c>
      <c r="D101" s="2">
        <v>175</v>
      </c>
      <c r="E101" s="2">
        <v>138</v>
      </c>
      <c r="F101" s="2">
        <v>334.9</v>
      </c>
      <c r="G101" s="2">
        <v>336.9</v>
      </c>
      <c r="H101" s="4">
        <v>17.055883246033552</v>
      </c>
      <c r="I101" s="12">
        <v>4.5619264214681552</v>
      </c>
      <c r="J101" s="12">
        <v>0.53123620283914064</v>
      </c>
      <c r="K101" s="13">
        <v>10482.273159015638</v>
      </c>
      <c r="L101" s="12">
        <v>43.404656297350648</v>
      </c>
      <c r="M101" s="12">
        <v>34.977534035147656</v>
      </c>
      <c r="N101" s="12">
        <v>5.5</v>
      </c>
      <c r="O101" s="12">
        <v>0.64047484454494052</v>
      </c>
      <c r="P101" s="6">
        <v>12637.753669869982</v>
      </c>
      <c r="Q101" s="13">
        <v>13373.284306740723</v>
      </c>
      <c r="R101" s="12">
        <v>52.33</v>
      </c>
      <c r="S101" s="12">
        <v>42.17</v>
      </c>
      <c r="T101" s="12">
        <v>1.0135896952508487</v>
      </c>
    </row>
    <row r="102" spans="2:20">
      <c r="B102" s="1" t="s">
        <v>146</v>
      </c>
      <c r="C102" s="2" t="s">
        <v>139</v>
      </c>
      <c r="D102" s="2">
        <v>175</v>
      </c>
      <c r="E102" s="2">
        <v>139</v>
      </c>
      <c r="F102" s="2">
        <v>336.9</v>
      </c>
      <c r="G102" s="2">
        <v>338.3</v>
      </c>
      <c r="H102" s="4">
        <v>18.393465346534647</v>
      </c>
      <c r="I102" s="12">
        <v>3.1663335445544556</v>
      </c>
      <c r="J102" s="12">
        <v>0.55413559099272758</v>
      </c>
      <c r="K102" s="13">
        <v>10444.037111441559</v>
      </c>
      <c r="L102" s="12">
        <v>44.206259821782183</v>
      </c>
      <c r="M102" s="12">
        <v>34.233941287128715</v>
      </c>
      <c r="N102" s="12">
        <v>3.88</v>
      </c>
      <c r="O102" s="12">
        <v>0.67903335602450632</v>
      </c>
      <c r="P102" s="6">
        <v>12798.040200813823</v>
      </c>
      <c r="Q102" s="13">
        <v>13314.648565141304</v>
      </c>
      <c r="R102" s="12">
        <v>54.169999999999995</v>
      </c>
      <c r="S102" s="12">
        <v>41.95</v>
      </c>
      <c r="T102" s="12">
        <v>1.0611520910542647</v>
      </c>
    </row>
    <row r="103" spans="2:20">
      <c r="B103" s="1" t="s">
        <v>147</v>
      </c>
      <c r="C103" s="2" t="s">
        <v>139</v>
      </c>
      <c r="D103" s="2">
        <v>175</v>
      </c>
      <c r="E103" s="2">
        <v>148</v>
      </c>
      <c r="F103" s="2">
        <v>356.9</v>
      </c>
      <c r="G103" s="2">
        <v>358.7</v>
      </c>
      <c r="H103" s="4">
        <v>23.247968725194482</v>
      </c>
      <c r="I103" s="12">
        <v>3.7915503449753931</v>
      </c>
      <c r="J103" s="12">
        <v>0.60896987617082077</v>
      </c>
      <c r="K103" s="13">
        <v>9762.225095771324</v>
      </c>
      <c r="L103" s="12">
        <v>40.947208685108748</v>
      </c>
      <c r="M103" s="12">
        <v>32.013272244721385</v>
      </c>
      <c r="N103" s="12">
        <v>4.9400000000000004</v>
      </c>
      <c r="O103" s="12">
        <v>0.79342509384597892</v>
      </c>
      <c r="P103" s="6">
        <v>12719.174898209963</v>
      </c>
      <c r="Q103" s="13">
        <v>13380.154532095481</v>
      </c>
      <c r="R103" s="12">
        <v>53.35</v>
      </c>
      <c r="S103" s="12">
        <v>41.71</v>
      </c>
      <c r="T103" s="12">
        <v>1.2476046602010982</v>
      </c>
    </row>
    <row r="104" spans="2:20">
      <c r="B104" s="1" t="s">
        <v>148</v>
      </c>
      <c r="C104" s="2" t="s">
        <v>139</v>
      </c>
      <c r="D104" s="2">
        <v>155</v>
      </c>
      <c r="E104" s="2">
        <v>173</v>
      </c>
      <c r="F104" s="2">
        <v>407.1</v>
      </c>
      <c r="G104" s="2">
        <v>409.5</v>
      </c>
      <c r="H104" s="4">
        <v>20.504926855980599</v>
      </c>
      <c r="I104" s="12">
        <v>12.146847176406164</v>
      </c>
      <c r="J104" s="12">
        <v>1.7385934444183679</v>
      </c>
      <c r="K104" s="13">
        <v>8940.005094965989</v>
      </c>
      <c r="L104" s="12">
        <v>36.225904831729643</v>
      </c>
      <c r="M104" s="12">
        <v>31.122321135883595</v>
      </c>
      <c r="N104" s="12">
        <v>15.28</v>
      </c>
      <c r="O104" s="12">
        <v>2.1870455308200021</v>
      </c>
      <c r="P104" s="6">
        <v>11245.986375494726</v>
      </c>
      <c r="Q104" s="13">
        <v>13274.299310074039</v>
      </c>
      <c r="R104" s="12">
        <v>45.57</v>
      </c>
      <c r="S104" s="12">
        <v>39.15</v>
      </c>
      <c r="T104" s="12">
        <v>3.8894685762480146</v>
      </c>
    </row>
    <row r="105" spans="2:20">
      <c r="F105" s="2"/>
      <c r="G105" s="2"/>
      <c r="I105" s="12"/>
      <c r="J105" s="12"/>
      <c r="K105" s="13"/>
      <c r="L105" s="12"/>
      <c r="M105" s="12"/>
      <c r="N105" s="12"/>
      <c r="O105" s="12"/>
      <c r="Q105" s="13"/>
      <c r="R105" s="12"/>
      <c r="S105" s="12"/>
      <c r="T105" s="12"/>
    </row>
    <row r="106" spans="2:20">
      <c r="B106" s="1" t="s">
        <v>149</v>
      </c>
      <c r="D106" s="2">
        <v>1165</v>
      </c>
      <c r="E106" s="2">
        <v>89</v>
      </c>
      <c r="F106" s="2">
        <v>211.5</v>
      </c>
      <c r="G106" s="2">
        <v>213.6</v>
      </c>
      <c r="H106" s="4">
        <v>23.29033738811108</v>
      </c>
      <c r="I106" s="12">
        <v>6.7197664448014693</v>
      </c>
      <c r="J106" s="12">
        <v>1.8086756942850586</v>
      </c>
      <c r="K106" s="13">
        <v>9297.0547989901315</v>
      </c>
      <c r="L106" s="12">
        <v>37.557050814780816</v>
      </c>
      <c r="M106" s="12">
        <v>32.432845352306636</v>
      </c>
      <c r="N106" s="12">
        <v>8.76</v>
      </c>
      <c r="O106" s="12">
        <v>2.3578199052132702</v>
      </c>
      <c r="P106" s="6">
        <v>12119.796232227489</v>
      </c>
      <c r="Q106" s="13">
        <v>13283.424191393566</v>
      </c>
      <c r="R106" s="12">
        <v>48.96</v>
      </c>
      <c r="S106" s="12">
        <v>42.28</v>
      </c>
      <c r="T106" s="12">
        <v>3.8908573379206524</v>
      </c>
    </row>
    <row r="107" spans="2:20">
      <c r="F107" s="2"/>
      <c r="G107" s="2"/>
      <c r="I107" s="12"/>
      <c r="J107" s="12"/>
      <c r="K107" s="13"/>
      <c r="L107" s="12"/>
      <c r="M107" s="12"/>
      <c r="N107" s="12"/>
      <c r="O107" s="12"/>
      <c r="Q107" s="13"/>
      <c r="R107" s="12"/>
      <c r="S107" s="12"/>
      <c r="T107" s="12"/>
    </row>
    <row r="108" spans="2:20">
      <c r="F108" s="2"/>
      <c r="G108" s="2"/>
      <c r="I108" s="12"/>
      <c r="J108" s="12"/>
      <c r="K108" s="13"/>
      <c r="L108" s="12"/>
      <c r="M108" s="12"/>
      <c r="N108" s="12"/>
      <c r="O108" s="12"/>
      <c r="Q108" s="13"/>
      <c r="R108" s="12"/>
      <c r="S108" s="12"/>
      <c r="T108" s="12"/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79818A80147947B7FB7EA250E7BC0F" ma:contentTypeVersion="13" ma:contentTypeDescription="Create a new document." ma:contentTypeScope="" ma:versionID="467fa8bae2c88b0d25622629aba6a318">
  <xsd:schema xmlns:xsd="http://www.w3.org/2001/XMLSchema" xmlns:xs="http://www.w3.org/2001/XMLSchema" xmlns:p="http://schemas.microsoft.com/office/2006/metadata/properties" xmlns:ns2="e00e1eb8-a94d-449a-b695-52b7d7911282" xmlns:ns3="e2dfe5ab-83cc-4f49-9f76-2b152b0b2b02" targetNamespace="http://schemas.microsoft.com/office/2006/metadata/properties" ma:root="true" ma:fieldsID="25eb73dca6a362b6ad371643a7707d3f" ns2:_="" ns3:_="">
    <xsd:import namespace="e00e1eb8-a94d-449a-b695-52b7d7911282"/>
    <xsd:import namespace="e2dfe5ab-83cc-4f49-9f76-2b152b0b2b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0e1eb8-a94d-449a-b695-52b7d791128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1b817d8-4532-4735-889d-d8ab83d7e676}" ma:internalName="TaxCatchAll" ma:showField="CatchAllData" ma:web="e00e1eb8-a94d-449a-b695-52b7d79112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fe5ab-83cc-4f49-9f76-2b152b0b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75ab196-d3f7-444f-9641-cdc6774f7c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dfe5ab-83cc-4f49-9f76-2b152b0b2b02">
      <Terms xmlns="http://schemas.microsoft.com/office/infopath/2007/PartnerControls"/>
    </lcf76f155ced4ddcb4097134ff3c332f>
    <TaxCatchAll xmlns="e00e1eb8-a94d-449a-b695-52b7d7911282" xsi:nil="true"/>
  </documentManagement>
</p:properties>
</file>

<file path=customXml/itemProps1.xml><?xml version="1.0" encoding="utf-8"?>
<ds:datastoreItem xmlns:ds="http://schemas.openxmlformats.org/officeDocument/2006/customXml" ds:itemID="{FB2F474B-3303-4451-B30A-597EED02C2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0e1eb8-a94d-449a-b695-52b7d7911282"/>
    <ds:schemaRef ds:uri="e2dfe5ab-83cc-4f49-9f76-2b152b0b2b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25F264-8B46-4CF5-80F4-E038E0F11E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707FE1-DA8D-4A60-832F-7AA0CA706780}">
  <ds:schemaRefs>
    <ds:schemaRef ds:uri="http://schemas.microsoft.com/office/2006/metadata/properties"/>
    <ds:schemaRef ds:uri="http://schemas.openxmlformats.org/package/2006/metadata/core-properties"/>
    <ds:schemaRef ds:uri="e2dfe5ab-83cc-4f49-9f76-2b152b0b2b02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e00e1eb8-a94d-449a-b695-52b7d791128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App_2d_KM_prox_PrePhase1</vt:lpstr>
    </vt:vector>
  </TitlesOfParts>
  <Manager/>
  <Company>University of Wyoming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W. Gregory</dc:creator>
  <cp:keywords/>
  <dc:description/>
  <cp:lastModifiedBy>Davin A. Bagdonas</cp:lastModifiedBy>
  <cp:revision/>
  <dcterms:created xsi:type="dcterms:W3CDTF">2024-08-28T15:12:07Z</dcterms:created>
  <dcterms:modified xsi:type="dcterms:W3CDTF">2024-08-28T18:48:55Z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0x0101004179818A80147947B7FB7EA250E7BC0F</vt:lpwstr>
  </property>
</Properties>
</file>