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13" documentId="8_{D478F3BE-C56A-42A9-A459-AA74650C8983}" xr6:coauthVersionLast="47" xr6:coauthVersionMax="47" xr10:uidLastSave="{A4BB53A4-D70D-4068-926E-E6486C90FC76}"/>
  <bookViews>
    <workbookView xWindow="-96" yWindow="0" windowWidth="30912" windowHeight="16656" xr2:uid="{00000000-000D-0000-FFFF-FFFF00000000}"/>
  </bookViews>
  <sheets>
    <sheet name="Info" sheetId="59" r:id="rId1"/>
    <sheet name="Tray 1" sheetId="21" r:id="rId2"/>
    <sheet name="Tray 2" sheetId="50" r:id="rId3"/>
    <sheet name="Tray 3" sheetId="51" r:id="rId4"/>
    <sheet name="Tray 4" sheetId="52" r:id="rId5"/>
    <sheet name="Tray 5" sheetId="53" r:id="rId6"/>
    <sheet name="Tray 6" sheetId="54" r:id="rId7"/>
    <sheet name="Tray 7" sheetId="55" r:id="rId8"/>
    <sheet name="Tray 8" sheetId="56" r:id="rId9"/>
    <sheet name="Tray 9" sheetId="57" r:id="rId10"/>
  </sheets>
  <definedNames>
    <definedName name="_45_UWSIF__Soil2" localSheetId="2">'Tray 2'!$I$33:$I$40</definedName>
    <definedName name="_45_UWSIF__Soil2" localSheetId="3">'Tray 3'!$I$33:$I$40</definedName>
    <definedName name="_45_UWSIF__Soil2" localSheetId="4">'Tray 4'!$I$33:$I$40</definedName>
    <definedName name="_45_UWSIF__Soil2" localSheetId="5">'Tray 5'!$I$33:$I$40</definedName>
    <definedName name="_45_UWSIF__Soil2" localSheetId="6">'Tray 6'!$I$33:$I$40</definedName>
    <definedName name="_45_UWSIF__Soil2" localSheetId="7">'Tray 7'!$I$33:$I$40</definedName>
    <definedName name="_45_UWSIF__Soil2" localSheetId="8">'Tray 8'!$I$33:$I$40</definedName>
    <definedName name="_45_UWSIF__Soil2" localSheetId="9">'Tray 9'!$I$33:$I$40</definedName>
    <definedName name="_45_UWSIF__Soil2">'Tray 1'!$I$33:$I$40</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54" l="1"/>
  <c r="C18" i="54"/>
  <c r="C36" i="53"/>
  <c r="C18" i="53"/>
  <c r="C36" i="52"/>
  <c r="C18" i="52"/>
  <c r="C36" i="51"/>
  <c r="C18" i="51"/>
  <c r="C36" i="50"/>
  <c r="C5" i="21"/>
  <c r="C4" i="21"/>
  <c r="C3" i="21"/>
  <c r="C2" i="21"/>
  <c r="C36" i="21"/>
  <c r="C18" i="21"/>
  <c r="C49" i="56"/>
  <c r="C48" i="56"/>
  <c r="C46" i="56"/>
  <c r="C45" i="56"/>
  <c r="C24" i="56"/>
  <c r="C23" i="56"/>
  <c r="C15" i="56"/>
  <c r="C14" i="56"/>
  <c r="C12" i="56"/>
  <c r="C11" i="56"/>
  <c r="C29" i="55"/>
  <c r="C27" i="55"/>
  <c r="C26" i="55"/>
  <c r="C33" i="52"/>
  <c r="C31" i="52"/>
  <c r="C29" i="52"/>
  <c r="C28" i="52"/>
  <c r="C27" i="52"/>
  <c r="C3" i="52"/>
  <c r="C50" i="51"/>
  <c r="C49" i="51"/>
  <c r="C48" i="51"/>
  <c r="C37" i="51"/>
  <c r="C35" i="51"/>
  <c r="C34" i="51"/>
  <c r="C33" i="51"/>
  <c r="C32" i="51"/>
  <c r="C29" i="51"/>
  <c r="C28" i="51"/>
  <c r="C27" i="51"/>
  <c r="C26" i="51"/>
  <c r="C25" i="51"/>
  <c r="C24" i="51"/>
  <c r="C23" i="51"/>
  <c r="C22" i="51"/>
  <c r="C19" i="51"/>
  <c r="C17" i="51"/>
  <c r="C8" i="51"/>
  <c r="C7" i="51"/>
  <c r="C6" i="51"/>
  <c r="C5" i="51"/>
  <c r="C4" i="51"/>
  <c r="C3" i="51"/>
  <c r="C2" i="51"/>
  <c r="C46" i="50"/>
  <c r="C45" i="50"/>
  <c r="C44" i="50"/>
  <c r="C38" i="50"/>
  <c r="C26" i="50"/>
  <c r="C25" i="50"/>
  <c r="C24" i="50"/>
  <c r="C23" i="50"/>
  <c r="C15" i="50"/>
  <c r="C14" i="50"/>
  <c r="C13" i="50"/>
  <c r="C12" i="50"/>
  <c r="C11" i="50"/>
  <c r="C10" i="50"/>
  <c r="C9" i="50"/>
  <c r="C50" i="21"/>
  <c r="C49" i="21"/>
  <c r="C48" i="21"/>
  <c r="C47" i="21"/>
  <c r="C46" i="21"/>
  <c r="C45" i="21"/>
  <c r="C44" i="21"/>
  <c r="C43" i="21"/>
  <c r="C42" i="21"/>
  <c r="C41" i="21"/>
  <c r="C40" i="21"/>
  <c r="C39" i="21"/>
  <c r="C38" i="21"/>
  <c r="C37" i="21"/>
  <c r="C35" i="21"/>
  <c r="C34" i="21"/>
  <c r="C33" i="21"/>
  <c r="C32" i="21"/>
  <c r="C31" i="21"/>
  <c r="C30" i="21"/>
  <c r="C29" i="21"/>
  <c r="C28" i="21"/>
  <c r="C27" i="21"/>
  <c r="C26" i="21"/>
  <c r="C25" i="21"/>
  <c r="C24" i="21"/>
  <c r="C23" i="21"/>
  <c r="C22" i="21"/>
  <c r="C21" i="21"/>
  <c r="C20" i="21"/>
  <c r="C19" i="21"/>
  <c r="C17" i="21"/>
  <c r="C16" i="21"/>
  <c r="C15" i="21"/>
  <c r="C14" i="21"/>
  <c r="C13" i="21"/>
  <c r="C12" i="21"/>
  <c r="C11" i="21"/>
  <c r="C10" i="21"/>
  <c r="C9" i="21"/>
  <c r="C8" i="21"/>
  <c r="C7" i="21"/>
  <c r="C6" i="21"/>
  <c r="J2" i="52"/>
  <c r="I2" i="52"/>
  <c r="C26" i="52" s="1"/>
  <c r="J2" i="53"/>
  <c r="I2" i="53"/>
  <c r="C35" i="53" s="1"/>
  <c r="J2" i="54"/>
  <c r="I2" i="54"/>
  <c r="C45" i="54" s="1"/>
  <c r="J2" i="55"/>
  <c r="I2" i="55"/>
  <c r="C25" i="55" s="1"/>
  <c r="J2" i="56"/>
  <c r="I2" i="56"/>
  <c r="C34" i="56" s="1"/>
  <c r="J2" i="57"/>
  <c r="I2" i="57"/>
  <c r="C44" i="57" s="1"/>
  <c r="J2" i="51"/>
  <c r="I2" i="51"/>
  <c r="C46" i="51" s="1"/>
  <c r="J2" i="50"/>
  <c r="I2" i="50"/>
  <c r="C37" i="50" s="1"/>
  <c r="C38" i="55" l="1"/>
  <c r="C12" i="57"/>
  <c r="C15" i="57"/>
  <c r="C33" i="57"/>
  <c r="C2" i="55"/>
  <c r="C47" i="57"/>
  <c r="C39" i="55"/>
  <c r="C40" i="55"/>
  <c r="C49" i="57"/>
  <c r="C5" i="55"/>
  <c r="C41" i="55"/>
  <c r="C26" i="56"/>
  <c r="C50" i="57"/>
  <c r="C6" i="55"/>
  <c r="C42" i="55"/>
  <c r="C27" i="56"/>
  <c r="C16" i="57"/>
  <c r="C39" i="50"/>
  <c r="C7" i="55"/>
  <c r="C43" i="55"/>
  <c r="C28" i="56"/>
  <c r="C17" i="57"/>
  <c r="C40" i="50"/>
  <c r="C8" i="55"/>
  <c r="C44" i="55"/>
  <c r="C32" i="56"/>
  <c r="C19" i="57"/>
  <c r="C18" i="50"/>
  <c r="C41" i="50"/>
  <c r="C9" i="55"/>
  <c r="C45" i="55"/>
  <c r="C33" i="56"/>
  <c r="C20" i="57"/>
  <c r="C42" i="50"/>
  <c r="C30" i="51"/>
  <c r="C10" i="55"/>
  <c r="C46" i="55"/>
  <c r="C35" i="56"/>
  <c r="C21" i="57"/>
  <c r="C43" i="50"/>
  <c r="C31" i="51"/>
  <c r="C11" i="55"/>
  <c r="C47" i="55"/>
  <c r="C37" i="56"/>
  <c r="C22" i="57"/>
  <c r="C3" i="55"/>
  <c r="C48" i="57"/>
  <c r="C25" i="56"/>
  <c r="C3" i="56"/>
  <c r="C30" i="57"/>
  <c r="C7" i="57"/>
  <c r="C8" i="57"/>
  <c r="C4" i="55"/>
  <c r="C12" i="55"/>
  <c r="C38" i="56"/>
  <c r="C23" i="57"/>
  <c r="C13" i="55"/>
  <c r="C4" i="56"/>
  <c r="C39" i="56"/>
  <c r="C24" i="57"/>
  <c r="C14" i="55"/>
  <c r="C6" i="56"/>
  <c r="C40" i="56"/>
  <c r="C25" i="57"/>
  <c r="C47" i="50"/>
  <c r="C15" i="55"/>
  <c r="C7" i="56"/>
  <c r="C41" i="56"/>
  <c r="C26" i="57"/>
  <c r="C48" i="50"/>
  <c r="C16" i="55"/>
  <c r="C8" i="56"/>
  <c r="C42" i="56"/>
  <c r="C27" i="57"/>
  <c r="C49" i="50"/>
  <c r="C38" i="51"/>
  <c r="C17" i="55"/>
  <c r="C9" i="56"/>
  <c r="C43" i="56"/>
  <c r="C28" i="57"/>
  <c r="C8" i="50"/>
  <c r="C50" i="50"/>
  <c r="C47" i="51"/>
  <c r="C23" i="55"/>
  <c r="C10" i="56"/>
  <c r="C44" i="56"/>
  <c r="C29" i="57"/>
  <c r="C19" i="50"/>
  <c r="C31" i="57"/>
  <c r="C28" i="55"/>
  <c r="C13" i="56"/>
  <c r="C47" i="56"/>
  <c r="C32" i="57"/>
  <c r="C18" i="55"/>
  <c r="C31" i="55"/>
  <c r="C50" i="56"/>
  <c r="C17" i="56"/>
  <c r="C16" i="50"/>
  <c r="C33" i="55"/>
  <c r="C19" i="56"/>
  <c r="C3" i="57"/>
  <c r="C36" i="56"/>
  <c r="C34" i="55"/>
  <c r="C4" i="57"/>
  <c r="C42" i="57"/>
  <c r="C18" i="57"/>
  <c r="C20" i="50"/>
  <c r="C20" i="51"/>
  <c r="C8" i="53"/>
  <c r="C35" i="55"/>
  <c r="C21" i="56"/>
  <c r="C5" i="57"/>
  <c r="C45" i="57"/>
  <c r="C36" i="57"/>
  <c r="C30" i="55"/>
  <c r="C34" i="57"/>
  <c r="C16" i="56"/>
  <c r="C35" i="57"/>
  <c r="C36" i="55"/>
  <c r="C32" i="55"/>
  <c r="C2" i="57"/>
  <c r="C37" i="57"/>
  <c r="C18" i="56"/>
  <c r="C38" i="57"/>
  <c r="C17" i="50"/>
  <c r="C20" i="56"/>
  <c r="C21" i="50"/>
  <c r="C21" i="51"/>
  <c r="C11" i="53"/>
  <c r="C37" i="55"/>
  <c r="C22" i="56"/>
  <c r="C6" i="57"/>
  <c r="C46" i="57"/>
  <c r="C7" i="53"/>
  <c r="C37" i="53"/>
  <c r="C16" i="54"/>
  <c r="C46" i="54"/>
  <c r="C9" i="53"/>
  <c r="C50" i="54"/>
  <c r="C21" i="54"/>
  <c r="C23" i="54"/>
  <c r="C48" i="54"/>
  <c r="C40" i="53"/>
  <c r="C2" i="52"/>
  <c r="C19" i="54"/>
  <c r="C13" i="53"/>
  <c r="C34" i="52"/>
  <c r="C7" i="52"/>
  <c r="C17" i="53"/>
  <c r="C9" i="52"/>
  <c r="C39" i="52"/>
  <c r="C19" i="53"/>
  <c r="C48" i="53"/>
  <c r="C28" i="54"/>
  <c r="C10" i="52"/>
  <c r="C40" i="52"/>
  <c r="C20" i="53"/>
  <c r="C49" i="53"/>
  <c r="C29" i="54"/>
  <c r="C22" i="50"/>
  <c r="C11" i="52"/>
  <c r="C41" i="52"/>
  <c r="C21" i="53"/>
  <c r="C50" i="53"/>
  <c r="C30" i="54"/>
  <c r="C4" i="52"/>
  <c r="C5" i="52"/>
  <c r="C37" i="52"/>
  <c r="C13" i="52"/>
  <c r="C3" i="54"/>
  <c r="C4" i="54"/>
  <c r="C38" i="53"/>
  <c r="C17" i="54"/>
  <c r="C20" i="54"/>
  <c r="C14" i="53"/>
  <c r="C6" i="52"/>
  <c r="C30" i="52"/>
  <c r="C49" i="54"/>
  <c r="C15" i="53"/>
  <c r="C47" i="54"/>
  <c r="C44" i="53"/>
  <c r="C46" i="53"/>
  <c r="C42" i="52"/>
  <c r="C44" i="52"/>
  <c r="C16" i="53"/>
  <c r="C38" i="52"/>
  <c r="C23" i="53"/>
  <c r="C24" i="53"/>
  <c r="C45" i="52"/>
  <c r="C26" i="53"/>
  <c r="C17" i="52"/>
  <c r="C37" i="54"/>
  <c r="C28" i="53"/>
  <c r="C8" i="54"/>
  <c r="C38" i="54"/>
  <c r="C30" i="50"/>
  <c r="C20" i="52"/>
  <c r="C39" i="54"/>
  <c r="C2" i="50"/>
  <c r="C31" i="50"/>
  <c r="C11" i="51"/>
  <c r="C41" i="51"/>
  <c r="C21" i="52"/>
  <c r="C50" i="52"/>
  <c r="C30" i="53"/>
  <c r="C10" i="54"/>
  <c r="C40" i="54"/>
  <c r="C20" i="55"/>
  <c r="C49" i="55"/>
  <c r="C29" i="56"/>
  <c r="C9" i="57"/>
  <c r="C39" i="57"/>
  <c r="C41" i="53"/>
  <c r="C32" i="52"/>
  <c r="C24" i="54"/>
  <c r="C26" i="54"/>
  <c r="C12" i="52"/>
  <c r="C2" i="54"/>
  <c r="C14" i="52"/>
  <c r="C34" i="54"/>
  <c r="C28" i="50"/>
  <c r="C47" i="52"/>
  <c r="C48" i="52"/>
  <c r="C29" i="53"/>
  <c r="C19" i="55"/>
  <c r="C3" i="50"/>
  <c r="C32" i="50"/>
  <c r="C12" i="51"/>
  <c r="C42" i="51"/>
  <c r="C22" i="52"/>
  <c r="C2" i="53"/>
  <c r="C31" i="53"/>
  <c r="C11" i="54"/>
  <c r="C41" i="54"/>
  <c r="C21" i="55"/>
  <c r="C50" i="55"/>
  <c r="C30" i="56"/>
  <c r="C10" i="57"/>
  <c r="C40" i="57"/>
  <c r="C42" i="53"/>
  <c r="C35" i="52"/>
  <c r="C45" i="53"/>
  <c r="C43" i="52"/>
  <c r="C15" i="52"/>
  <c r="C27" i="50"/>
  <c r="C46" i="52"/>
  <c r="C35" i="54"/>
  <c r="C19" i="52"/>
  <c r="C10" i="51"/>
  <c r="C40" i="51"/>
  <c r="C49" i="52"/>
  <c r="C9" i="54"/>
  <c r="C48" i="55"/>
  <c r="C4" i="50"/>
  <c r="C33" i="50"/>
  <c r="C13" i="51"/>
  <c r="C43" i="51"/>
  <c r="C23" i="52"/>
  <c r="C3" i="53"/>
  <c r="C32" i="53"/>
  <c r="C12" i="54"/>
  <c r="C42" i="54"/>
  <c r="C22" i="55"/>
  <c r="C2" i="56"/>
  <c r="C31" i="56"/>
  <c r="C11" i="57"/>
  <c r="C41" i="57"/>
  <c r="C22" i="54"/>
  <c r="C39" i="51"/>
  <c r="C44" i="51"/>
  <c r="C13" i="54"/>
  <c r="C10" i="53"/>
  <c r="C12" i="53"/>
  <c r="C43" i="53"/>
  <c r="C25" i="54"/>
  <c r="C8" i="52"/>
  <c r="C47" i="53"/>
  <c r="C31" i="54"/>
  <c r="C32" i="54"/>
  <c r="C33" i="54"/>
  <c r="C25" i="53"/>
  <c r="C6" i="54"/>
  <c r="C29" i="50"/>
  <c r="C9" i="51"/>
  <c r="C14" i="51"/>
  <c r="C6" i="50"/>
  <c r="C24" i="55"/>
  <c r="C39" i="53"/>
  <c r="C27" i="54"/>
  <c r="C22" i="53"/>
  <c r="C5" i="54"/>
  <c r="C16" i="52"/>
  <c r="C27" i="53"/>
  <c r="C7" i="54"/>
  <c r="C5" i="50"/>
  <c r="C34" i="50"/>
  <c r="C24" i="52"/>
  <c r="C4" i="53"/>
  <c r="C33" i="53"/>
  <c r="C43" i="54"/>
  <c r="C35" i="50"/>
  <c r="C15" i="51"/>
  <c r="C45" i="51"/>
  <c r="C25" i="52"/>
  <c r="C5" i="53"/>
  <c r="C34" i="53"/>
  <c r="C14" i="54"/>
  <c r="C44" i="54"/>
  <c r="C13" i="57"/>
  <c r="C43" i="57"/>
  <c r="C7" i="50"/>
  <c r="C16" i="51"/>
  <c r="C6" i="53"/>
  <c r="C15" i="54"/>
  <c r="C5" i="56"/>
  <c r="C14" i="57"/>
</calcChain>
</file>

<file path=xl/sharedStrings.xml><?xml version="1.0" encoding="utf-8"?>
<sst xmlns="http://schemas.openxmlformats.org/spreadsheetml/2006/main" count="1314" uniqueCount="81">
  <si>
    <t>AS#</t>
  </si>
  <si>
    <t>WELL</t>
  </si>
  <si>
    <t>UWSIF ID</t>
  </si>
  <si>
    <t>SAMPLE ID</t>
  </si>
  <si>
    <t>WEIGHT</t>
  </si>
  <si>
    <t>TRAY #</t>
  </si>
  <si>
    <t>PI</t>
  </si>
  <si>
    <t>ROUTING SHEET #</t>
  </si>
  <si>
    <t>A1</t>
  </si>
  <si>
    <t>A2</t>
  </si>
  <si>
    <t>A3</t>
  </si>
  <si>
    <t>A4</t>
  </si>
  <si>
    <t>A5</t>
  </si>
  <si>
    <t>A6</t>
  </si>
  <si>
    <t>47-UWSIF-Alfalfa2-</t>
  </si>
  <si>
    <t>A7</t>
  </si>
  <si>
    <t xml:space="preserve">Grey fields are filled out by SIF Techs Only </t>
  </si>
  <si>
    <t>A8</t>
  </si>
  <si>
    <t>A9</t>
  </si>
  <si>
    <t>A10</t>
  </si>
  <si>
    <t>A11</t>
  </si>
  <si>
    <t>A12</t>
  </si>
  <si>
    <t>B1</t>
  </si>
  <si>
    <t>B2</t>
  </si>
  <si>
    <t>B3</t>
  </si>
  <si>
    <t>B4</t>
  </si>
  <si>
    <t>B5</t>
  </si>
  <si>
    <t>B6</t>
  </si>
  <si>
    <t>B7</t>
  </si>
  <si>
    <t>B8</t>
  </si>
  <si>
    <t>B9</t>
  </si>
  <si>
    <t>B10</t>
  </si>
  <si>
    <t>B11</t>
  </si>
  <si>
    <t>User Comments:</t>
  </si>
  <si>
    <t>B12</t>
  </si>
  <si>
    <t>C1</t>
  </si>
  <si>
    <t>C2</t>
  </si>
  <si>
    <t>C3</t>
  </si>
  <si>
    <t>C4</t>
  </si>
  <si>
    <t>C5</t>
  </si>
  <si>
    <t>C6</t>
  </si>
  <si>
    <t>C7</t>
  </si>
  <si>
    <t>STDS</t>
  </si>
  <si>
    <t>C8</t>
  </si>
  <si>
    <t>01-UWSIF-Liver-</t>
  </si>
  <si>
    <t>C9</t>
  </si>
  <si>
    <t>02-UWSIF-Whole Blood-</t>
  </si>
  <si>
    <t>C10</t>
  </si>
  <si>
    <t>C11</t>
  </si>
  <si>
    <t xml:space="preserve">15-UWISF-Collagen- </t>
  </si>
  <si>
    <t>C12</t>
  </si>
  <si>
    <t>32-UWSIF-Keratin-</t>
  </si>
  <si>
    <t>D1</t>
  </si>
  <si>
    <t>D2</t>
  </si>
  <si>
    <t>312-UWSIF-Cellulose-</t>
  </si>
  <si>
    <t>D3</t>
  </si>
  <si>
    <t>315-UWSIF-Chitin-</t>
  </si>
  <si>
    <t>D4</t>
  </si>
  <si>
    <t>D5</t>
  </si>
  <si>
    <t>D6</t>
  </si>
  <si>
    <t>D7</t>
  </si>
  <si>
    <t>D8</t>
  </si>
  <si>
    <t>D9</t>
  </si>
  <si>
    <t>D10</t>
  </si>
  <si>
    <t>D11</t>
  </si>
  <si>
    <t>D12</t>
  </si>
  <si>
    <t>E1</t>
  </si>
  <si>
    <t>Identifier_3</t>
  </si>
  <si>
    <t>Preparation_notes</t>
  </si>
  <si>
    <t>48-UWSIF-Glut-4-</t>
  </si>
  <si>
    <t>conditioning</t>
  </si>
  <si>
    <t>linearity+drift+normalization</t>
  </si>
  <si>
    <t>39-UWSIF-Glut-2-</t>
  </si>
  <si>
    <t>drift+normalization</t>
  </si>
  <si>
    <t>qaqc</t>
  </si>
  <si>
    <t>unknown</t>
  </si>
  <si>
    <t>Blue/green fields are filled out by User.</t>
  </si>
  <si>
    <t>linearity</t>
  </si>
  <si>
    <t>46-UWSIF-Soil3-</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</si>
  <si>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</si>
  <si>
    <t>50-CAROUSEL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</si>
</sst>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0"/>
      <name val="Arial"/>
    </font>
    <font>
      <sz val="10"/>
      <name val="Arial"/>
      <family val="2"/>
    </font>
    <font>
      <b/>
      <sz val="10"/>
      <name val="Arial"/>
      <family val="2"/>
    </font>
    <font>
      <sz val="9"/>
      <name val="Arial"/>
      <family val="2"/>
    </font>
    <font>
      <b/>
      <sz val="11"/>
      <name val="Arial"/>
      <family val="2"/>
    </font>
    <font>
      <u/>
      <sz val="10"/>
      <color theme="10"/>
      <name val="Arial"/>
      <family val="2"/>
    </font>
    <font>
      <sz val="12"/>
      <color rgb="FF323338"/>
      <name val="Poppins"/>
    </font>
    <font>
      <b/>
      <sz val="10"/>
      <color rgb="FFC00000"/>
      <name val="Arial"/>
      <family val="2"/>
    </font>
    <font>
      <b/>
      <sz val="10"/>
      <color rgb="FFFF0000"/>
      <name val="Arial"/>
      <family val="2"/>
    </font>
    <font>
      <b/>
      <sz val="11"/>
      <color rgb="FFFF0000"/>
      <name val="Arial"/>
      <family val="2"/>
    </font>
    <font>
      <sz val="12"/>
      <color rgb="FF32333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0" fontId="1" fillId="0" borderId="0"/>
    <xf numFmtId="0" fontId="1" fillId="0" borderId="0"/>
    <xf numFmtId="0" fontId="5" fillId="0" borderId="0" applyNumberFormat="0" applyFill="0" applyBorder="0" applyAlignment="0" applyProtection="0"/>
  </cellStyleXfs>
  <cellXfs count="59">
    <xf numFmtId="0" fontId="0" fillId="0" borderId="0" xfId="0"/>
    <xf numFmtId="0" fontId="1" fillId="2" borderId="1" xfId="1" applyFill="1" applyBorder="1" applyAlignment="1">
      <alignment vertical="center"/>
    </xf>
    <xf numFmtId="0" fontId="1" fillId="0" borderId="0" xfId="1" applyAlignment="1">
      <alignment vertical="center"/>
    </xf>
    <xf numFmtId="0" fontId="6" fillId="0" borderId="0" xfId="0" applyFont="1" applyAlignment="1">
      <alignment vertical="center"/>
    </xf>
    <xf numFmtId="0" fontId="1" fillId="0" borderId="9" xfId="1" applyBorder="1" applyAlignment="1">
      <alignment vertical="center" wrapText="1"/>
    </xf>
    <xf numFmtId="0" fontId="1" fillId="0" borderId="0" xfId="1" applyAlignment="1">
      <alignment vertical="center" wrapText="1"/>
    </xf>
    <xf numFmtId="0" fontId="1" fillId="4" borderId="3" xfId="1" applyFill="1" applyBorder="1" applyAlignment="1">
      <alignment vertical="center"/>
    </xf>
    <xf numFmtId="0" fontId="1" fillId="4" borderId="1" xfId="1" applyFill="1" applyBorder="1" applyAlignment="1">
      <alignment vertical="center"/>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1" fillId="4" borderId="1" xfId="1" applyFill="1" applyBorder="1" applyAlignment="1" applyProtection="1">
      <alignment vertical="center"/>
      <protection locked="0"/>
    </xf>
    <xf numFmtId="0" fontId="5" fillId="0" borderId="0" xfId="3" applyAlignment="1">
      <alignment vertical="center"/>
    </xf>
    <xf numFmtId="164" fontId="1" fillId="0" borderId="0" xfId="1" applyNumberFormat="1" applyAlignment="1">
      <alignment vertical="center"/>
    </xf>
    <xf numFmtId="164" fontId="4" fillId="4" borderId="5" xfId="1" applyNumberFormat="1" applyFont="1" applyFill="1" applyBorder="1" applyAlignment="1">
      <alignment vertical="center"/>
    </xf>
    <xf numFmtId="164" fontId="4" fillId="4" borderId="6" xfId="1" applyNumberFormat="1" applyFont="1" applyFill="1" applyBorder="1" applyAlignment="1">
      <alignment vertical="center"/>
    </xf>
    <xf numFmtId="0" fontId="1" fillId="4" borderId="0" xfId="1" applyFill="1" applyAlignment="1">
      <alignment vertical="center"/>
    </xf>
    <xf numFmtId="0" fontId="2" fillId="2" borderId="14" xfId="1" applyFont="1" applyFill="1" applyBorder="1" applyAlignment="1">
      <alignment vertical="center"/>
    </xf>
    <xf numFmtId="164" fontId="1" fillId="3" borderId="3" xfId="1" quotePrefix="1" applyNumberFormat="1" applyFill="1" applyBorder="1" applyAlignment="1">
      <alignment horizontal="right" vertical="center"/>
    </xf>
    <xf numFmtId="0" fontId="1" fillId="4" borderId="6" xfId="1" applyFill="1" applyBorder="1" applyAlignment="1">
      <alignment vertical="center"/>
    </xf>
    <xf numFmtId="0" fontId="1" fillId="4" borderId="4" xfId="1" applyFill="1" applyBorder="1" applyAlignment="1">
      <alignment vertical="center"/>
    </xf>
    <xf numFmtId="0" fontId="3" fillId="5" borderId="1" xfId="1" applyFont="1" applyFill="1" applyBorder="1" applyAlignment="1" applyProtection="1">
      <alignment vertical="center"/>
      <protection locked="0"/>
    </xf>
    <xf numFmtId="0" fontId="3" fillId="6" borderId="1" xfId="1" applyFont="1" applyFill="1" applyBorder="1" applyAlignment="1" applyProtection="1">
      <alignment vertical="center"/>
      <protection locked="0"/>
    </xf>
    <xf numFmtId="0" fontId="3" fillId="5" borderId="0" xfId="1" applyFont="1" applyFill="1" applyAlignment="1" applyProtection="1">
      <alignment vertical="center"/>
      <protection locked="0"/>
    </xf>
    <xf numFmtId="49" fontId="1" fillId="4" borderId="1" xfId="1" applyNumberFormat="1" applyFill="1" applyBorder="1" applyAlignment="1">
      <alignment vertical="center"/>
    </xf>
    <xf numFmtId="0" fontId="7" fillId="5" borderId="5" xfId="1" applyFont="1" applyFill="1" applyBorder="1" applyAlignment="1">
      <alignment vertical="center"/>
    </xf>
    <xf numFmtId="0" fontId="8" fillId="5" borderId="6" xfId="1" applyFont="1" applyFill="1" applyBorder="1" applyAlignment="1">
      <alignment vertical="center"/>
    </xf>
    <xf numFmtId="164" fontId="7" fillId="4" borderId="5" xfId="1" applyNumberFormat="1" applyFont="1" applyFill="1" applyBorder="1" applyAlignment="1">
      <alignment vertical="center"/>
    </xf>
    <xf numFmtId="164" fontId="9" fillId="4" borderId="6" xfId="1" applyNumberFormat="1" applyFont="1" applyFill="1" applyBorder="1" applyAlignment="1">
      <alignment vertical="center"/>
    </xf>
    <xf numFmtId="0" fontId="2" fillId="5" borderId="5" xfId="1" applyFont="1" applyFill="1" applyBorder="1" applyAlignment="1">
      <alignment vertical="center"/>
    </xf>
    <xf numFmtId="0" fontId="2" fillId="5" borderId="6" xfId="1" applyFont="1" applyFill="1" applyBorder="1" applyAlignment="1">
      <alignment vertical="center"/>
    </xf>
    <xf numFmtId="0" fontId="2" fillId="5" borderId="9" xfId="1" applyFont="1" applyFill="1" applyBorder="1" applyAlignment="1">
      <alignment vertical="center"/>
    </xf>
    <xf numFmtId="0" fontId="2" fillId="5" borderId="8" xfId="1" applyFont="1" applyFill="1" applyBorder="1" applyAlignment="1">
      <alignment vertical="center"/>
    </xf>
    <xf numFmtId="0" fontId="2" fillId="5" borderId="5" xfId="1" applyFont="1" applyFill="1" applyBorder="1" applyAlignment="1" applyProtection="1">
      <alignment vertical="center"/>
      <protection locked="0"/>
    </xf>
    <xf numFmtId="0" fontId="1" fillId="5" borderId="6" xfId="1" applyFill="1" applyBorder="1" applyAlignment="1" applyProtection="1">
      <alignment vertical="center"/>
      <protection locked="0"/>
    </xf>
    <xf numFmtId="0" fontId="1" fillId="5" borderId="9" xfId="1" applyFill="1" applyBorder="1" applyAlignment="1" applyProtection="1">
      <alignment vertical="center"/>
      <protection locked="0"/>
    </xf>
    <xf numFmtId="0" fontId="1" fillId="5" borderId="10" xfId="1" applyFill="1" applyBorder="1" applyAlignment="1" applyProtection="1">
      <alignment vertical="center"/>
      <protection locked="0"/>
    </xf>
    <xf numFmtId="0" fontId="1" fillId="5" borderId="7" xfId="1" applyFill="1" applyBorder="1" applyAlignment="1" applyProtection="1">
      <alignment vertical="center"/>
      <protection locked="0"/>
    </xf>
    <xf numFmtId="0" fontId="1" fillId="5" borderId="8" xfId="1" applyFill="1" applyBorder="1" applyAlignment="1" applyProtection="1">
      <alignment vertical="center"/>
      <protection locked="0"/>
    </xf>
    <xf numFmtId="0" fontId="1" fillId="0" borderId="15" xfId="1" applyBorder="1" applyAlignment="1">
      <alignment vertical="center"/>
    </xf>
    <xf numFmtId="0" fontId="1" fillId="0" borderId="16" xfId="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19" xfId="1" applyBorder="1" applyAlignment="1">
      <alignment vertical="center"/>
    </xf>
    <xf numFmtId="0" fontId="1" fillId="0" borderId="17" xfId="0" quotePrefix="1" applyFont="1" applyBorder="1" applyAlignment="1">
      <alignment vertical="center"/>
    </xf>
    <xf numFmtId="0" fontId="1" fillId="0" borderId="20" xfId="1" applyBorder="1" applyAlignment="1">
      <alignment vertical="center"/>
    </xf>
    <xf numFmtId="0" fontId="0" fillId="0" borderId="21" xfId="0" applyBorder="1"/>
    <xf numFmtId="0" fontId="10" fillId="0" borderId="0" xfId="0" applyFont="1" applyAlignment="1">
      <alignment vertical="center"/>
    </xf>
    <xf numFmtId="0" fontId="1" fillId="6" borderId="12" xfId="1" applyFill="1" applyBorder="1" applyAlignment="1" applyProtection="1">
      <alignment vertical="center" wrapText="1"/>
      <protection locked="0"/>
    </xf>
    <xf numFmtId="0" fontId="1" fillId="6" borderId="13" xfId="1" applyFill="1" applyBorder="1" applyAlignment="1" applyProtection="1">
      <alignment vertical="center" wrapText="1"/>
      <protection locked="0"/>
    </xf>
    <xf numFmtId="0" fontId="1" fillId="0" borderId="9" xfId="1" applyBorder="1" applyAlignment="1">
      <alignment vertical="center"/>
    </xf>
    <xf numFmtId="0" fontId="1" fillId="0" borderId="0" xfId="1" applyAlignment="1">
      <alignment vertical="center"/>
    </xf>
    <xf numFmtId="0" fontId="1" fillId="6" borderId="11" xfId="1" applyFill="1" applyBorder="1" applyAlignment="1" applyProtection="1">
      <alignment horizontal="center" vertical="center" wrapText="1"/>
      <protection locked="0"/>
    </xf>
    <xf numFmtId="0" fontId="1" fillId="6" borderId="22" xfId="1" applyFill="1" applyBorder="1" applyAlignment="1" applyProtection="1">
      <alignment horizontal="center" vertical="center" wrapText="1"/>
      <protection locked="0"/>
    </xf>
    <xf numFmtId="0" fontId="1" fillId="6" borderId="23" xfId="1" applyFill="1" applyBorder="1" applyAlignment="1" applyProtection="1">
      <alignment horizontal="center" vertical="center" wrapText="1"/>
      <protection locked="0"/>
    </xf>
    <xf numFmtId="0" fontId="1" fillId="6" borderId="24" xfId="1" applyFill="1" applyBorder="1" applyAlignment="1" applyProtection="1">
      <alignment horizontal="center" vertical="center" wrapText="1"/>
      <protection locked="0"/>
    </xf>
    <xf numFmtId="0" fontId="1" fillId="0" borderId="0" xfId="2"/>
  </cellXfs>
  <cellStyles count="4">
    <cellStyle name="Hyperlink" xfId="3" builtinId="8"/>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982834BA-94E4-423E-8F0A-51D1CD6C6772}"/>
            </a:ext>
          </a:extLst>
        </xdr:cNvPr>
        <xdr:cNvSpPr txBox="1"/>
      </xdr:nvSpPr>
      <xdr:spPr>
        <a:xfrm>
          <a:off x="1" y="2188844"/>
          <a:ext cx="8843010" cy="5627370"/>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%C &amp; %N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0532230B-CE3D-4D9A-BFB3-15BB6B781C2E}"/>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CD39A767-F3CF-EBCA-9A9F-994D68638A98}"/>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1260B7A4-6D11-6528-D596-B73CF47F9444}"/>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92619680-DCD9-93A4-05CA-9A6ECB087B0F}"/>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12029237-5F65-ED38-4B11-E7521033A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87318E04-AC36-4FD5-6C44-10ADCD0C9D4F}"/>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993F117D-0C45-CF58-3F46-E6EB4FCDC4ED}"/>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B1FB8B10-6FAF-EF89-EFED-A58CC05CD932}"/>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8EB1781A-FDD6-B285-C252-9F9B00177E14}"/>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20BE23BB-10B5-741E-C94F-B4569D8F7422}"/>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EE53581F-E736-CEAE-E133-DDC0FAA886BD}"/>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1429D79C-BD18-CF14-29CD-740179D8EABE}"/>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B23AD996-9D3C-A8EB-60C6-AB45EE8CBE5A}"/>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9F7D6119-17DD-8C6B-2C8D-B7B8694621F2}"/>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B7E82A5E-BD3F-F701-B536-6F1EC9E33669}"/>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8ED59764-B5C4-4C6F-A121-7508030D22C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8405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476D-9426-42A3-8247-B9534BD2BB78}">
  <dimension ref="A1"/>
  <sheetViews>
    <sheetView tabSelected="1" workbookViewId="0">
      <selection activeCell="V20" sqref="V20"/>
    </sheetView>
  </sheetViews>
  <sheetFormatPr defaultColWidth="9.109375" defaultRowHeight="13.2" x14ac:dyDescent="0.25"/>
  <cols>
    <col min="1" max="16384" width="9.109375" style="58"/>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54F5-2094-486D-8E44-88D19EFBEA4A}">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48-UWSIF-Glut-4-0_9-1</v>
      </c>
      <c r="D2" s="6" t="s">
        <v>69</v>
      </c>
      <c r="E2" s="7"/>
      <c r="F2" s="6" t="s">
        <v>70</v>
      </c>
      <c r="G2" s="21"/>
      <c r="H2" s="13">
        <v>9</v>
      </c>
      <c r="I2" s="26">
        <f>'Tray 1'!I2</f>
        <v>0</v>
      </c>
      <c r="J2" s="24">
        <f>'Tray 1'!J2</f>
        <v>0</v>
      </c>
    </row>
    <row r="3" spans="1:10" ht="12.9" customHeight="1" x14ac:dyDescent="0.25">
      <c r="A3" s="1">
        <v>2</v>
      </c>
      <c r="B3" s="1" t="s">
        <v>9</v>
      </c>
      <c r="C3" s="20" t="str">
        <f>CONCATENATE(D3&amp;I$2,"_",$H$2&amp;"-2")</f>
        <v>48-UWSIF-Glut-4-0_9-2</v>
      </c>
      <c r="D3" s="6" t="s">
        <v>69</v>
      </c>
      <c r="E3" s="7"/>
      <c r="F3" s="22" t="s">
        <v>71</v>
      </c>
      <c r="G3" s="18"/>
    </row>
    <row r="4" spans="1:10" ht="12.9" customHeight="1" x14ac:dyDescent="0.25">
      <c r="A4" s="1">
        <v>3</v>
      </c>
      <c r="B4" s="1" t="s">
        <v>10</v>
      </c>
      <c r="C4" s="20" t="str">
        <f>CONCATENATE(D4&amp;I$2,"_",$H$2&amp;"-3")</f>
        <v>48-UWSIF-Glut-4-0_9-3</v>
      </c>
      <c r="D4" s="6" t="s">
        <v>69</v>
      </c>
      <c r="E4" s="7"/>
      <c r="F4" s="22" t="s">
        <v>71</v>
      </c>
      <c r="G4" s="18"/>
      <c r="I4" s="16" t="s">
        <v>80</v>
      </c>
      <c r="J4" s="17"/>
    </row>
    <row r="5" spans="1:10" ht="12.9" customHeight="1" x14ac:dyDescent="0.25">
      <c r="A5" s="1">
        <v>4</v>
      </c>
      <c r="B5" s="1" t="s">
        <v>11</v>
      </c>
      <c r="C5" s="20" t="str">
        <f>CONCATENATE(D5&amp;I$2,"_",$H$2&amp;"-4")</f>
        <v>48-UWSIF-Glut-4-0_9-4</v>
      </c>
      <c r="D5" s="6" t="s">
        <v>69</v>
      </c>
      <c r="E5" s="7"/>
      <c r="F5" s="22" t="s">
        <v>71</v>
      </c>
      <c r="G5" s="18"/>
      <c r="I5" s="27" t="s">
        <v>76</v>
      </c>
      <c r="J5" s="28"/>
    </row>
    <row r="6" spans="1:10" ht="12.9" customHeight="1" x14ac:dyDescent="0.25">
      <c r="A6" s="1">
        <v>5</v>
      </c>
      <c r="B6" s="1" t="s">
        <v>12</v>
      </c>
      <c r="C6" s="20" t="str">
        <f>CONCATENATE(D6&amp;$I$2,"_",$H$2&amp;"-5")</f>
        <v>48-UWSIF-Glut-4-0_9-5</v>
      </c>
      <c r="D6" s="6" t="s">
        <v>69</v>
      </c>
      <c r="E6" s="7"/>
      <c r="F6" s="22" t="s">
        <v>71</v>
      </c>
      <c r="G6" s="18"/>
      <c r="I6" s="29" t="s">
        <v>16</v>
      </c>
      <c r="J6" s="30"/>
    </row>
    <row r="7" spans="1:10" ht="12.9" customHeight="1" x14ac:dyDescent="0.25">
      <c r="A7" s="1">
        <v>6</v>
      </c>
      <c r="B7" s="1" t="s">
        <v>13</v>
      </c>
      <c r="C7" s="20" t="str">
        <f>CONCATENATE(D7&amp;$I$2,"_",$H$2&amp;"-6")</f>
        <v>48-UWSIF-Glut-4-0_9-6</v>
      </c>
      <c r="D7" s="6" t="s">
        <v>69</v>
      </c>
      <c r="E7" s="7"/>
      <c r="F7" s="22" t="s">
        <v>71</v>
      </c>
      <c r="G7" s="18"/>
      <c r="I7" s="31"/>
      <c r="J7" s="32"/>
    </row>
    <row r="8" spans="1:10" ht="12.9" customHeight="1" x14ac:dyDescent="0.25">
      <c r="A8" s="1">
        <v>7</v>
      </c>
      <c r="B8" s="1" t="s">
        <v>15</v>
      </c>
      <c r="C8" s="20" t="str">
        <f>CONCATENATE(D8&amp;$I$2,"-",$H$2&amp;"-7")</f>
        <v>48-UWSIF-Glut-4-0-9-7</v>
      </c>
      <c r="D8" s="6" t="s">
        <v>69</v>
      </c>
      <c r="E8" s="7"/>
      <c r="F8" s="22" t="s">
        <v>71</v>
      </c>
      <c r="G8" s="18"/>
      <c r="I8" s="33"/>
      <c r="J8" s="34"/>
    </row>
    <row r="9" spans="1:10" ht="12.9" customHeight="1" x14ac:dyDescent="0.25">
      <c r="A9" s="1">
        <v>8</v>
      </c>
      <c r="B9" s="1" t="s">
        <v>17</v>
      </c>
      <c r="C9" s="20" t="str">
        <f>CONCATENATE(D9&amp;I$2,"_",$H$2&amp;"-1")</f>
        <v>47-UWSIF-Alfalfa2-0_9-1</v>
      </c>
      <c r="D9" s="6" t="s">
        <v>14</v>
      </c>
      <c r="E9" s="7"/>
      <c r="F9" s="22" t="s">
        <v>74</v>
      </c>
      <c r="G9" s="18"/>
      <c r="I9" s="35" t="s">
        <v>33</v>
      </c>
      <c r="J9" s="36"/>
    </row>
    <row r="10" spans="1:10" ht="12.9" customHeight="1" x14ac:dyDescent="0.25">
      <c r="A10" s="1">
        <v>9</v>
      </c>
      <c r="B10" s="1" t="s">
        <v>18</v>
      </c>
      <c r="C10" s="20" t="str">
        <f>CONCATENATE(D10&amp;I$2,"_",$H$2&amp;"-2")</f>
        <v>47-UWSIF-Alfalfa2-0_9-2</v>
      </c>
      <c r="D10" s="6" t="s">
        <v>14</v>
      </c>
      <c r="E10" s="7"/>
      <c r="F10" s="22" t="s">
        <v>74</v>
      </c>
      <c r="G10" s="18"/>
      <c r="I10" s="37"/>
      <c r="J10" s="38"/>
    </row>
    <row r="11" spans="1:10" ht="12.9" customHeight="1" x14ac:dyDescent="0.25">
      <c r="A11" s="1">
        <v>10</v>
      </c>
      <c r="B11" s="1" t="s">
        <v>19</v>
      </c>
      <c r="C11" s="8" t="str">
        <f>CONCATENATE($I$2,"_", $H$2, "-"&amp;((ROW()-10+272)))</f>
        <v>0_9-273</v>
      </c>
      <c r="D11" s="23"/>
      <c r="E11" s="23"/>
      <c r="F11" s="22" t="s">
        <v>75</v>
      </c>
      <c r="G11" s="25"/>
      <c r="I11" s="37"/>
      <c r="J11" s="38"/>
    </row>
    <row r="12" spans="1:10" ht="12.9" customHeight="1" x14ac:dyDescent="0.25">
      <c r="A12" s="1">
        <v>11</v>
      </c>
      <c r="B12" s="1" t="s">
        <v>20</v>
      </c>
      <c r="C12" s="8" t="str">
        <f>CONCATENATE($I$2,"_", $H$2, "-"&amp;((ROW()-10)+272))</f>
        <v>0_9-274</v>
      </c>
      <c r="D12" s="23"/>
      <c r="E12" s="23"/>
      <c r="F12" s="22" t="s">
        <v>75</v>
      </c>
      <c r="G12" s="25"/>
      <c r="I12" s="37"/>
      <c r="J12" s="38"/>
    </row>
    <row r="13" spans="1:10" ht="12.9" customHeight="1" x14ac:dyDescent="0.25">
      <c r="A13" s="1">
        <v>12</v>
      </c>
      <c r="B13" s="1" t="s">
        <v>21</v>
      </c>
      <c r="C13" s="8" t="str">
        <f>CONCATENATE($I$2,"_", $H$2, "-"&amp;((ROW()-10)+272))</f>
        <v>0_9-275</v>
      </c>
      <c r="D13" s="23"/>
      <c r="E13" s="23"/>
      <c r="F13" s="22" t="s">
        <v>75</v>
      </c>
      <c r="G13" s="25"/>
      <c r="I13" s="37"/>
      <c r="J13" s="38"/>
    </row>
    <row r="14" spans="1:10" ht="12.9" customHeight="1" x14ac:dyDescent="0.25">
      <c r="A14" s="1">
        <v>13</v>
      </c>
      <c r="B14" s="1" t="s">
        <v>22</v>
      </c>
      <c r="C14" s="8" t="str">
        <f>CONCATENATE($I$2,"_", $H$2, "-"&amp;((ROW()-10)+272))</f>
        <v>0_9-276</v>
      </c>
      <c r="D14" s="23"/>
      <c r="E14" s="23"/>
      <c r="F14" s="22" t="s">
        <v>75</v>
      </c>
      <c r="G14" s="25"/>
      <c r="I14" s="37"/>
      <c r="J14" s="38"/>
    </row>
    <row r="15" spans="1:10" ht="12.9" customHeight="1" x14ac:dyDescent="0.25">
      <c r="A15" s="1">
        <v>14</v>
      </c>
      <c r="B15" s="1" t="s">
        <v>23</v>
      </c>
      <c r="C15" s="8" t="str">
        <f>CONCATENATE($I$2,"_", $H$2, "-"&amp;((ROW()-10)+272))</f>
        <v>0_9-277</v>
      </c>
      <c r="D15" s="23"/>
      <c r="E15" s="23"/>
      <c r="F15" s="22" t="s">
        <v>75</v>
      </c>
      <c r="G15" s="25"/>
      <c r="I15" s="37"/>
      <c r="J15" s="38"/>
    </row>
    <row r="16" spans="1:10" ht="12.9" customHeight="1" x14ac:dyDescent="0.25">
      <c r="A16" s="1">
        <v>15</v>
      </c>
      <c r="B16" s="1" t="s">
        <v>24</v>
      </c>
      <c r="C16" s="8" t="str">
        <f>CONCATENATE($I$2,"_", $H$2, "-"&amp;((ROW()-10)+272))</f>
        <v>0_9-278</v>
      </c>
      <c r="D16" s="23"/>
      <c r="E16" s="23"/>
      <c r="F16" s="22" t="s">
        <v>75</v>
      </c>
      <c r="G16" s="25"/>
      <c r="I16" s="39"/>
      <c r="J16" s="40"/>
    </row>
    <row r="17" spans="1:16" ht="12.9" customHeight="1" x14ac:dyDescent="0.25">
      <c r="A17" s="1">
        <v>16</v>
      </c>
      <c r="B17" s="1" t="s">
        <v>25</v>
      </c>
      <c r="C17" s="8" t="str">
        <f>CONCATENATE($I$2,"_", $H$2, "-"&amp;((ROW()-10)+272))</f>
        <v>0_9-279</v>
      </c>
      <c r="D17" s="23"/>
      <c r="E17" s="23"/>
      <c r="F17" s="22" t="s">
        <v>75</v>
      </c>
      <c r="G17" s="25"/>
      <c r="K17" s="14"/>
    </row>
    <row r="18" spans="1:16" ht="12.9" customHeight="1" x14ac:dyDescent="0.25">
      <c r="A18" s="1">
        <v>17</v>
      </c>
      <c r="B18" s="1" t="s">
        <v>26</v>
      </c>
      <c r="C18" s="8" t="str">
        <f>CONCATENATE($I$2,"_", $H$2, "-"&amp;((ROW()-10)+272))</f>
        <v>0_9-280</v>
      </c>
      <c r="D18" s="23"/>
      <c r="E18" s="23"/>
      <c r="F18" s="22" t="s">
        <v>75</v>
      </c>
      <c r="G18" s="25"/>
    </row>
    <row r="19" spans="1:16" ht="12.9" customHeight="1" thickBot="1" x14ac:dyDescent="0.3">
      <c r="A19" s="1">
        <v>18</v>
      </c>
      <c r="B19" s="1" t="s">
        <v>27</v>
      </c>
      <c r="C19" s="8" t="str">
        <f>CONCATENATE($I$2,"_", $H$2, "-"&amp;((ROW()-10)+272))</f>
        <v>0_9-281</v>
      </c>
      <c r="D19" s="23"/>
      <c r="E19" s="23"/>
      <c r="F19" s="22" t="s">
        <v>75</v>
      </c>
      <c r="G19" s="25"/>
    </row>
    <row r="20" spans="1:16" ht="12.9" customHeight="1" thickBot="1" x14ac:dyDescent="0.3">
      <c r="A20" s="1">
        <v>19</v>
      </c>
      <c r="B20" s="1" t="s">
        <v>28</v>
      </c>
      <c r="C20" s="8" t="str">
        <f>CONCATENATE($I$2,"_", $H$2, "-"&amp;((ROW()-10)+272))</f>
        <v>0_9-282</v>
      </c>
      <c r="D20" s="23"/>
      <c r="E20" s="23"/>
      <c r="F20" s="22" t="s">
        <v>75</v>
      </c>
      <c r="G20" s="25"/>
      <c r="I20" s="41" t="s">
        <v>42</v>
      </c>
      <c r="J20" s="42" t="s">
        <v>67</v>
      </c>
    </row>
    <row r="21" spans="1:16" ht="12.9" customHeight="1" x14ac:dyDescent="0.25">
      <c r="A21" s="1">
        <v>20</v>
      </c>
      <c r="B21" s="1" t="s">
        <v>29</v>
      </c>
      <c r="C21" s="8" t="str">
        <f>CONCATENATE($I$2,"_", $H$2, "-"&amp;((ROW()-10)+272))</f>
        <v>0_9-283</v>
      </c>
      <c r="D21" s="23"/>
      <c r="E21" s="23"/>
      <c r="F21" s="22" t="s">
        <v>75</v>
      </c>
      <c r="G21" s="25"/>
      <c r="I21" s="43" t="s">
        <v>44</v>
      </c>
      <c r="J21" s="44" t="s">
        <v>70</v>
      </c>
      <c r="L21" s="3"/>
      <c r="M21" s="3"/>
      <c r="N21" s="3"/>
      <c r="O21" s="3"/>
    </row>
    <row r="22" spans="1:16" ht="12.9" customHeight="1" x14ac:dyDescent="0.25">
      <c r="A22" s="1">
        <v>21</v>
      </c>
      <c r="B22" s="1" t="s">
        <v>30</v>
      </c>
      <c r="C22" s="8" t="str">
        <f>CONCATENATE($I$2,"_", $H$2, "-"&amp;((ROW()-10)+272))</f>
        <v>0_9-284</v>
      </c>
      <c r="D22" s="23"/>
      <c r="E22" s="23"/>
      <c r="F22" s="22" t="s">
        <v>75</v>
      </c>
      <c r="G22" s="25"/>
      <c r="I22" s="43" t="s">
        <v>46</v>
      </c>
      <c r="J22" s="45" t="s">
        <v>73</v>
      </c>
      <c r="L22" s="3"/>
      <c r="M22" s="3"/>
      <c r="N22" s="3"/>
      <c r="O22" s="3"/>
    </row>
    <row r="23" spans="1:16" ht="12.9" customHeight="1" x14ac:dyDescent="0.25">
      <c r="A23" s="1">
        <v>22</v>
      </c>
      <c r="B23" s="1" t="s">
        <v>31</v>
      </c>
      <c r="C23" s="8" t="str">
        <f>CONCATENATE($I$2,"_", $H$2, "-"&amp;((ROW()-10)+272))</f>
        <v>0_9-285</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"-"&amp;((ROW()-10)+272))</f>
        <v>0_9-286</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"-"&amp;((ROW()-10)+272))</f>
        <v>0_9-287</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47-UWSIF-Alfalfa2-0_9-3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47-UWSIF-Alfalfa2-0_9-4</v>
      </c>
      <c r="D27" s="6" t="s">
        <v>14</v>
      </c>
      <c r="E27" s="7"/>
      <c r="F27" s="18" t="s">
        <v>74</v>
      </c>
      <c r="G27" s="18"/>
      <c r="I27" s="46" t="s">
        <v>54</v>
      </c>
      <c r="L27" s="3"/>
      <c r="M27" s="3"/>
      <c r="N27" s="3"/>
      <c r="O27" s="3"/>
    </row>
    <row r="28" spans="1:16" ht="12.9" customHeight="1" x14ac:dyDescent="0.25">
      <c r="A28" s="1">
        <v>27</v>
      </c>
      <c r="B28" s="1" t="s">
        <v>37</v>
      </c>
      <c r="C28" s="8" t="str">
        <f>CONCATENATE($I$2,"_", $H$2, "-"&amp;((ROW()-12)+272))</f>
        <v>0_9-288</v>
      </c>
      <c r="D28" s="23"/>
      <c r="E28" s="23"/>
      <c r="F28" s="22" t="s">
        <v>75</v>
      </c>
      <c r="G28" s="25"/>
      <c r="I28" s="46" t="s">
        <v>56</v>
      </c>
      <c r="L28" s="3"/>
      <c r="M28" s="3"/>
      <c r="N28" s="3"/>
      <c r="O28" s="3"/>
    </row>
    <row r="29" spans="1:16" ht="12.9" customHeight="1" x14ac:dyDescent="0.25">
      <c r="A29" s="1">
        <v>28</v>
      </c>
      <c r="B29" s="1" t="s">
        <v>38</v>
      </c>
      <c r="C29" s="8" t="str">
        <f>CONCATENATE($I$2,"_", $H$2, "-"&amp;((ROW()-12)+272))</f>
        <v>0_9-289</v>
      </c>
      <c r="D29" s="23"/>
      <c r="E29" s="23"/>
      <c r="F29" s="22" t="s">
        <v>75</v>
      </c>
      <c r="G29" s="25"/>
      <c r="I29" s="43" t="s">
        <v>72</v>
      </c>
      <c r="L29" s="3"/>
      <c r="M29" s="3"/>
      <c r="N29" s="3"/>
      <c r="O29" s="3"/>
    </row>
    <row r="30" spans="1:16" ht="12.9" customHeight="1" thickBot="1" x14ac:dyDescent="0.3">
      <c r="A30" s="1">
        <v>29</v>
      </c>
      <c r="B30" s="1" t="s">
        <v>39</v>
      </c>
      <c r="C30" s="8" t="str">
        <f>CONCATENATE($I$2,"_", $H$2, "-"&amp;((ROW()-12)+272))</f>
        <v>0_9-290</v>
      </c>
      <c r="D30" s="23"/>
      <c r="E30" s="23"/>
      <c r="F30" s="22" t="s">
        <v>75</v>
      </c>
      <c r="G30" s="25"/>
      <c r="I30" s="48" t="s">
        <v>69</v>
      </c>
      <c r="L30" s="3"/>
      <c r="M30" s="3"/>
      <c r="N30" s="3"/>
      <c r="O30" s="3"/>
    </row>
    <row r="31" spans="1:16" ht="12.9" customHeight="1" x14ac:dyDescent="0.25">
      <c r="A31" s="1">
        <v>30</v>
      </c>
      <c r="B31" s="1" t="s">
        <v>40</v>
      </c>
      <c r="C31" s="8" t="str">
        <f>CONCATENATE($I$2,"_", $H$2, "-"&amp;((ROW()-12)+272))</f>
        <v>0_9-291</v>
      </c>
      <c r="D31" s="23"/>
      <c r="E31" s="23"/>
      <c r="F31" s="22" t="s">
        <v>75</v>
      </c>
      <c r="G31" s="25"/>
      <c r="L31" s="3"/>
      <c r="M31" s="3"/>
      <c r="N31" s="3"/>
      <c r="O31" s="3"/>
    </row>
    <row r="32" spans="1:16" ht="12.9" customHeight="1" thickBot="1" x14ac:dyDescent="0.3">
      <c r="A32" s="1">
        <v>31</v>
      </c>
      <c r="B32" s="1" t="s">
        <v>41</v>
      </c>
      <c r="C32" s="8" t="str">
        <f>CONCATENATE($I$2,"_", $H$2, "-"&amp;((ROW()-12)+272))</f>
        <v>0_9-292</v>
      </c>
      <c r="D32" s="23"/>
      <c r="E32" s="23"/>
      <c r="F32" s="22" t="s">
        <v>75</v>
      </c>
      <c r="G32" s="25"/>
      <c r="L32" s="3"/>
      <c r="M32" s="3"/>
      <c r="N32" s="3"/>
      <c r="O32" s="3"/>
    </row>
    <row r="33" spans="1:15" ht="12.9" customHeight="1" x14ac:dyDescent="0.25">
      <c r="A33" s="1">
        <v>32</v>
      </c>
      <c r="B33" s="1" t="s">
        <v>43</v>
      </c>
      <c r="C33" s="8" t="str">
        <f>CONCATENATE($I$2,"_", $H$2, "-"&amp;((ROW()-12)+272))</f>
        <v>0_9-293</v>
      </c>
      <c r="D33" s="23"/>
      <c r="E33" s="23"/>
      <c r="F33" s="22" t="s">
        <v>75</v>
      </c>
      <c r="G33" s="25"/>
      <c r="I33" s="54" t="s">
        <v>79</v>
      </c>
      <c r="J33" s="55"/>
      <c r="L33" s="3"/>
      <c r="M33" s="3"/>
      <c r="N33" s="3"/>
      <c r="O33" s="3"/>
    </row>
    <row r="34" spans="1:15" ht="12.9" customHeight="1" x14ac:dyDescent="0.25">
      <c r="A34" s="1">
        <v>33</v>
      </c>
      <c r="B34" s="1" t="s">
        <v>45</v>
      </c>
      <c r="C34" s="8" t="str">
        <f>CONCATENATE($I$2,"_", $H$2, "-"&amp;((ROW()-12)+272))</f>
        <v>0_9-294</v>
      </c>
      <c r="D34" s="23"/>
      <c r="E34" s="23"/>
      <c r="F34" s="22" t="s">
        <v>75</v>
      </c>
      <c r="G34" s="25"/>
      <c r="I34" s="56"/>
      <c r="J34" s="57"/>
      <c r="L34" s="3"/>
      <c r="M34" s="3"/>
      <c r="N34" s="3"/>
      <c r="O34" s="3"/>
    </row>
    <row r="35" spans="1:15" ht="12.9" customHeight="1" x14ac:dyDescent="0.25">
      <c r="A35" s="1">
        <v>34</v>
      </c>
      <c r="B35" s="1" t="s">
        <v>47</v>
      </c>
      <c r="C35" s="8" t="str">
        <f>CONCATENATE($I$2,"_", $H$2, "-"&amp;((ROW()-12)+272))</f>
        <v>0_9-295</v>
      </c>
      <c r="D35" s="23"/>
      <c r="E35" s="23"/>
      <c r="F35" s="22" t="s">
        <v>75</v>
      </c>
      <c r="G35" s="25"/>
      <c r="I35" s="56"/>
      <c r="J35" s="57"/>
    </row>
    <row r="36" spans="1:15" ht="12.9" customHeight="1" x14ac:dyDescent="0.25">
      <c r="A36" s="1">
        <v>35</v>
      </c>
      <c r="B36" s="1" t="s">
        <v>48</v>
      </c>
      <c r="C36" s="8" t="str">
        <f>CONCATENATE($I$2,"_", $H$2, "-"&amp;((ROW()-12)+272))</f>
        <v>0_9-296</v>
      </c>
      <c r="D36" s="23"/>
      <c r="E36" s="23"/>
      <c r="F36" s="22" t="s">
        <v>75</v>
      </c>
      <c r="G36" s="25"/>
      <c r="I36" s="56"/>
      <c r="J36" s="57"/>
    </row>
    <row r="37" spans="1:15" ht="12.9" customHeight="1" x14ac:dyDescent="0.25">
      <c r="A37" s="1">
        <v>36</v>
      </c>
      <c r="B37" s="1" t="s">
        <v>50</v>
      </c>
      <c r="C37" s="8" t="str">
        <f>CONCATENATE($I$2,"_", $H$2, "-"&amp;((ROW()-12)+272))</f>
        <v>0_9-297</v>
      </c>
      <c r="D37" s="23"/>
      <c r="E37" s="23"/>
      <c r="F37" s="22" t="s">
        <v>75</v>
      </c>
      <c r="G37" s="25"/>
      <c r="I37" s="56"/>
      <c r="J37" s="57"/>
    </row>
    <row r="38" spans="1:15" ht="12.9" customHeight="1" x14ac:dyDescent="0.25">
      <c r="A38" s="1">
        <v>37</v>
      </c>
      <c r="B38" s="1" t="s">
        <v>52</v>
      </c>
      <c r="C38" s="8" t="str">
        <f>CONCATENATE($I$2,"_", $H$2, "-"&amp;((ROW()-12)+272))</f>
        <v>0_9-298</v>
      </c>
      <c r="D38" s="23"/>
      <c r="E38" s="23"/>
      <c r="F38" s="22" t="s">
        <v>75</v>
      </c>
      <c r="G38" s="25"/>
      <c r="I38" s="56"/>
      <c r="J38" s="57"/>
    </row>
    <row r="39" spans="1:15" ht="12.9" customHeight="1" x14ac:dyDescent="0.25">
      <c r="A39" s="1">
        <v>38</v>
      </c>
      <c r="B39" s="1" t="s">
        <v>53</v>
      </c>
      <c r="C39" s="8" t="str">
        <f>CONCATENATE($I$2,"_", $H$2, "-"&amp;((ROW()-12)+272))</f>
        <v>0_9-299</v>
      </c>
      <c r="D39" s="23"/>
      <c r="E39" s="23"/>
      <c r="F39" s="22" t="s">
        <v>75</v>
      </c>
      <c r="G39" s="25"/>
      <c r="I39" s="56"/>
      <c r="J39" s="57"/>
    </row>
    <row r="40" spans="1:15" ht="12.9" customHeight="1" x14ac:dyDescent="0.25">
      <c r="A40" s="1">
        <v>39</v>
      </c>
      <c r="B40" s="1" t="s">
        <v>55</v>
      </c>
      <c r="C40" s="8" t="str">
        <f>CONCATENATE($I$2,"_", $H$2, "-"&amp;((ROW()-12)+272))</f>
        <v>0_9-300</v>
      </c>
      <c r="D40" s="23"/>
      <c r="E40" s="23"/>
      <c r="F40" s="22" t="s">
        <v>75</v>
      </c>
      <c r="G40" s="25"/>
      <c r="I40" s="56"/>
      <c r="J40" s="57"/>
    </row>
    <row r="41" spans="1:15" ht="12.9" customHeight="1" x14ac:dyDescent="0.25">
      <c r="A41" s="1">
        <v>40</v>
      </c>
      <c r="B41" s="1" t="s">
        <v>57</v>
      </c>
      <c r="C41" s="8" t="str">
        <f>CONCATENATE($I$2,"_", $H$2, "-"&amp;((ROW()-12)+272))</f>
        <v>0_9-301</v>
      </c>
      <c r="D41" s="23"/>
      <c r="E41" s="23"/>
      <c r="F41" s="22" t="s">
        <v>75</v>
      </c>
      <c r="G41" s="25"/>
      <c r="I41" s="56"/>
      <c r="J41" s="57"/>
    </row>
    <row r="42" spans="1:15" ht="12.9" customHeight="1" x14ac:dyDescent="0.25">
      <c r="A42" s="1">
        <v>41</v>
      </c>
      <c r="B42" s="1" t="s">
        <v>58</v>
      </c>
      <c r="C42" s="8" t="str">
        <f>CONCATENATE($I$2,"_", $H$2, "-"&amp;((ROW()-12)+272))</f>
        <v>0_9-302</v>
      </c>
      <c r="D42" s="23"/>
      <c r="E42" s="23"/>
      <c r="F42" s="22" t="s">
        <v>75</v>
      </c>
      <c r="G42" s="25"/>
      <c r="I42" s="56"/>
      <c r="J42" s="57"/>
    </row>
    <row r="43" spans="1:15" ht="12.9" customHeight="1" thickBot="1" x14ac:dyDescent="0.3">
      <c r="A43" s="1">
        <v>42</v>
      </c>
      <c r="B43" s="1" t="s">
        <v>59</v>
      </c>
      <c r="C43" s="8" t="str">
        <f>CONCATENATE($I$2,"_", $H$2, "-"&amp;((ROW()-12)+272))</f>
        <v>0_9-303</v>
      </c>
      <c r="D43" s="23"/>
      <c r="E43" s="23"/>
      <c r="F43" s="22" t="s">
        <v>75</v>
      </c>
      <c r="G43" s="25"/>
      <c r="I43" s="50"/>
      <c r="J43" s="51"/>
    </row>
    <row r="44" spans="1:15" ht="12.9" customHeight="1" x14ac:dyDescent="0.25">
      <c r="A44" s="1">
        <v>43</v>
      </c>
      <c r="B44" s="1" t="s">
        <v>60</v>
      </c>
      <c r="C44" s="8" t="str">
        <f>CONCATENATE($I$2,"_", $H$2, "-"&amp;((ROW()-12)+272))</f>
        <v>0_9-304</v>
      </c>
      <c r="D44" s="23"/>
      <c r="E44" s="23"/>
      <c r="F44" s="22" t="s">
        <v>75</v>
      </c>
      <c r="G44" s="25"/>
    </row>
    <row r="45" spans="1:15" ht="12.9" customHeight="1" x14ac:dyDescent="0.25">
      <c r="A45" s="1">
        <v>44</v>
      </c>
      <c r="B45" s="1" t="s">
        <v>61</v>
      </c>
      <c r="C45" s="8" t="str">
        <f>CONCATENATE($I$2,"_", $H$2, "-"&amp;((ROW()-12)+272))</f>
        <v>0_9-305</v>
      </c>
      <c r="D45" s="23"/>
      <c r="E45" s="23"/>
      <c r="F45" s="22" t="s">
        <v>75</v>
      </c>
      <c r="G45" s="25"/>
    </row>
    <row r="46" spans="1:15" ht="12.9" customHeight="1" x14ac:dyDescent="0.25">
      <c r="A46" s="1">
        <v>45</v>
      </c>
      <c r="B46" s="1" t="s">
        <v>62</v>
      </c>
      <c r="C46" s="8" t="str">
        <f>CONCATENATE($I$2,"_", $H$2, "-"&amp;((ROW()-12)+272))</f>
        <v>0_9-306</v>
      </c>
      <c r="D46" s="23"/>
      <c r="E46" s="23"/>
      <c r="F46" s="22" t="s">
        <v>75</v>
      </c>
      <c r="G46" s="25"/>
    </row>
    <row r="47" spans="1:15" ht="12.9" customHeight="1" x14ac:dyDescent="0.25">
      <c r="A47" s="1">
        <v>46</v>
      </c>
      <c r="B47" s="1" t="s">
        <v>63</v>
      </c>
      <c r="C47" s="20" t="str">
        <f>CONCATENATE(D47&amp;I$2,"_",$H$2&amp;"-8")</f>
        <v>48-UWSIF-Glut-4-0_9-8</v>
      </c>
      <c r="D47" s="6" t="s">
        <v>69</v>
      </c>
      <c r="E47" s="7"/>
      <c r="F47" s="18" t="s">
        <v>73</v>
      </c>
      <c r="G47" s="18"/>
    </row>
    <row r="48" spans="1:15" ht="12.9" customHeight="1" x14ac:dyDescent="0.25">
      <c r="A48" s="1">
        <v>47</v>
      </c>
      <c r="B48" s="1" t="s">
        <v>64</v>
      </c>
      <c r="C48" s="20" t="str">
        <f>CONCATENATE(D48&amp;I$2,"_",$H$2&amp;"-9")</f>
        <v>48-UWSIF-Glut-4-0_9-9</v>
      </c>
      <c r="D48" s="6" t="s">
        <v>69</v>
      </c>
      <c r="E48" s="7"/>
      <c r="F48" s="18" t="s">
        <v>73</v>
      </c>
      <c r="G48" s="18"/>
    </row>
    <row r="49" spans="1:7" ht="12.9" customHeight="1" x14ac:dyDescent="0.25">
      <c r="A49" s="1">
        <v>48</v>
      </c>
      <c r="B49" s="1" t="s">
        <v>65</v>
      </c>
      <c r="C49" s="20" t="str">
        <f>CONCATENATE(D49&amp;I$2,"_",$H$2&amp;"-5")</f>
        <v>47-UWSIF-Alfalfa2-0_9-5</v>
      </c>
      <c r="D49" s="6" t="s">
        <v>14</v>
      </c>
      <c r="E49" s="7"/>
      <c r="F49" s="18" t="s">
        <v>74</v>
      </c>
      <c r="G49" s="18"/>
    </row>
    <row r="50" spans="1:7" ht="12.9" customHeight="1" x14ac:dyDescent="0.25">
      <c r="A50" s="1">
        <v>49</v>
      </c>
      <c r="B50" s="1" t="s">
        <v>66</v>
      </c>
      <c r="C50" s="20" t="str">
        <f>CONCATENATE(D50&amp;I$2,"_",$H$2&amp;"-6")</f>
        <v>47-UWSIF-Alfalfa2-0_9-6</v>
      </c>
      <c r="D50" s="6" t="s">
        <v>14</v>
      </c>
      <c r="E50" s="7"/>
      <c r="F50" s="18" t="s">
        <v>74</v>
      </c>
      <c r="G50" s="18"/>
    </row>
  </sheetData>
  <mergeCells count="2">
    <mergeCell ref="K23:P23"/>
    <mergeCell ref="I33:J42"/>
  </mergeCells>
  <dataValidations count="2">
    <dataValidation type="list" allowBlank="1" showInputMessage="1" showErrorMessage="1" sqref="F2:F50" xr:uid="{52556065-F4C2-46E9-BDB9-9B191C050622}">
      <formula1>$J$21:$J$26</formula1>
    </dataValidation>
    <dataValidation type="list" allowBlank="1" showInputMessage="1" showErrorMessage="1" sqref="D26:D27 D47:D50 D2:D10" xr:uid="{30071971-FD0F-4270-A5F2-BCBC6F0D4027}">
      <formula1>$I$21:$I$30</formula1>
    </dataValidation>
  </dataValidations>
  <printOptions horizontalCentered="1" verticalCentered="1"/>
  <pageMargins left="0.75" right="0.75" top="1" bottom="1" header="0.5" footer="0.5"/>
  <pageSetup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4.10937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48-UWSIF-Glut-4-_1-1</v>
      </c>
      <c r="D2" s="6" t="s">
        <v>69</v>
      </c>
      <c r="E2" s="7"/>
      <c r="F2" s="6" t="s">
        <v>70</v>
      </c>
      <c r="G2" s="21"/>
      <c r="H2" s="13">
        <v>1</v>
      </c>
      <c r="I2" s="26"/>
      <c r="J2" s="24"/>
    </row>
    <row r="3" spans="1:10" ht="12.9" customHeight="1" x14ac:dyDescent="0.25">
      <c r="A3" s="1">
        <v>2</v>
      </c>
      <c r="B3" s="1" t="s">
        <v>9</v>
      </c>
      <c r="C3" s="20" t="str">
        <f>CONCATENATE(D3&amp;I$2,"_",$H$2&amp;"-2")</f>
        <v>48-UWSIF-Glut-4-_1-2</v>
      </c>
      <c r="D3" s="6" t="s">
        <v>69</v>
      </c>
      <c r="E3" s="7"/>
      <c r="F3" s="22" t="s">
        <v>71</v>
      </c>
      <c r="G3" s="18"/>
    </row>
    <row r="4" spans="1:10" ht="12.9" customHeight="1" x14ac:dyDescent="0.25">
      <c r="A4" s="1">
        <v>3</v>
      </c>
      <c r="B4" s="1" t="s">
        <v>10</v>
      </c>
      <c r="C4" s="20" t="str">
        <f>CONCATENATE(D4&amp;I$2,"_",$H$2&amp;"-3")</f>
        <v>48-UWSIF-Glut-4-_1-3</v>
      </c>
      <c r="D4" s="6" t="s">
        <v>69</v>
      </c>
      <c r="E4" s="7"/>
      <c r="F4" s="22" t="s">
        <v>71</v>
      </c>
      <c r="G4" s="18"/>
      <c r="I4" s="16" t="s">
        <v>80</v>
      </c>
      <c r="J4" s="17"/>
    </row>
    <row r="5" spans="1:10" ht="12.9" customHeight="1" x14ac:dyDescent="0.25">
      <c r="A5" s="1">
        <v>4</v>
      </c>
      <c r="B5" s="1" t="s">
        <v>11</v>
      </c>
      <c r="C5" s="20" t="str">
        <f>CONCATENATE(D5&amp;I$2,"_",$H$2&amp;"-4")</f>
        <v>48-UWSIF-Glut-4-_1-4</v>
      </c>
      <c r="D5" s="6" t="s">
        <v>69</v>
      </c>
      <c r="E5" s="7"/>
      <c r="F5" s="22" t="s">
        <v>71</v>
      </c>
      <c r="G5" s="18"/>
      <c r="I5" s="27" t="s">
        <v>76</v>
      </c>
      <c r="J5" s="28"/>
    </row>
    <row r="6" spans="1:10" ht="12.9" customHeight="1" x14ac:dyDescent="0.25">
      <c r="A6" s="1">
        <v>5</v>
      </c>
      <c r="B6" s="1" t="s">
        <v>12</v>
      </c>
      <c r="C6" s="20" t="str">
        <f>CONCATENATE(D6&amp;$I$2,"_",$H$2&amp;"-5")</f>
        <v>48-UWSIF-Glut-4-_1-5</v>
      </c>
      <c r="D6" s="6" t="s">
        <v>69</v>
      </c>
      <c r="E6" s="7"/>
      <c r="F6" s="22" t="s">
        <v>71</v>
      </c>
      <c r="G6" s="18"/>
      <c r="I6" s="29" t="s">
        <v>16</v>
      </c>
      <c r="J6" s="30"/>
    </row>
    <row r="7" spans="1:10" ht="12.9" customHeight="1" x14ac:dyDescent="0.25">
      <c r="A7" s="1">
        <v>6</v>
      </c>
      <c r="B7" s="1" t="s">
        <v>13</v>
      </c>
      <c r="C7" s="20" t="str">
        <f>CONCATENATE(D7&amp;$I$2,"_",$H$2&amp;"-6")</f>
        <v>48-UWSIF-Glut-4-_1-6</v>
      </c>
      <c r="D7" s="6" t="s">
        <v>69</v>
      </c>
      <c r="E7" s="7"/>
      <c r="F7" s="22" t="s">
        <v>71</v>
      </c>
      <c r="G7" s="18"/>
      <c r="I7" s="31"/>
      <c r="J7" s="32"/>
    </row>
    <row r="8" spans="1:10" ht="12.9" customHeight="1" x14ac:dyDescent="0.25">
      <c r="A8" s="1">
        <v>7</v>
      </c>
      <c r="B8" s="1" t="s">
        <v>15</v>
      </c>
      <c r="C8" s="20" t="str">
        <f>CONCATENATE(D8&amp;$I$2,"-",$H$2&amp;"-7")</f>
        <v>48-UWSIF-Glut-4--1-7</v>
      </c>
      <c r="D8" s="6" t="s">
        <v>69</v>
      </c>
      <c r="E8" s="7"/>
      <c r="F8" s="22" t="s">
        <v>71</v>
      </c>
      <c r="G8" s="18"/>
      <c r="I8" s="33"/>
      <c r="J8" s="34"/>
    </row>
    <row r="9" spans="1:10" ht="12.9" customHeight="1" x14ac:dyDescent="0.25">
      <c r="A9" s="1">
        <v>8</v>
      </c>
      <c r="B9" s="1" t="s">
        <v>17</v>
      </c>
      <c r="C9" s="20" t="str">
        <f>CONCATENATE(D9&amp;I$2,"_",$H$2&amp;"-1")</f>
        <v>47-UWSIF-Alfalfa2-_1-1</v>
      </c>
      <c r="D9" s="6" t="s">
        <v>14</v>
      </c>
      <c r="E9" s="7"/>
      <c r="F9" s="22" t="s">
        <v>74</v>
      </c>
      <c r="G9" s="18"/>
      <c r="I9" s="35" t="s">
        <v>33</v>
      </c>
      <c r="J9" s="36"/>
    </row>
    <row r="10" spans="1:10" ht="12.9" customHeight="1" x14ac:dyDescent="0.25">
      <c r="A10" s="1">
        <v>9</v>
      </c>
      <c r="B10" s="1" t="s">
        <v>18</v>
      </c>
      <c r="C10" s="20" t="str">
        <f>CONCATENATE(D10&amp;I$2,"_",$H$2&amp;"-2")</f>
        <v>47-UWSIF-Alfalfa2-_1-2</v>
      </c>
      <c r="D10" s="6" t="s">
        <v>14</v>
      </c>
      <c r="E10" s="7"/>
      <c r="F10" s="22" t="s">
        <v>74</v>
      </c>
      <c r="G10" s="18"/>
      <c r="I10" s="37"/>
      <c r="J10" s="38"/>
    </row>
    <row r="11" spans="1:10" ht="12.9" customHeight="1" x14ac:dyDescent="0.25">
      <c r="A11" s="1">
        <v>10</v>
      </c>
      <c r="B11" s="1" t="s">
        <v>19</v>
      </c>
      <c r="C11" s="8" t="str">
        <f>CONCATENATE($I$2,"_", $H$2, "-"&amp;((ROW()-10)))</f>
        <v>_1-1</v>
      </c>
      <c r="D11" s="23"/>
      <c r="E11" s="23"/>
      <c r="F11" s="22" t="s">
        <v>75</v>
      </c>
      <c r="G11" s="25"/>
      <c r="I11" s="37"/>
      <c r="J11" s="38"/>
    </row>
    <row r="12" spans="1:10" ht="12.9" customHeight="1" x14ac:dyDescent="0.25">
      <c r="A12" s="1">
        <v>11</v>
      </c>
      <c r="B12" s="1" t="s">
        <v>20</v>
      </c>
      <c r="C12" s="8" t="str">
        <f>CONCATENATE($I$2,"_", $H$2, "-"&amp;((ROW()-10)))</f>
        <v>_1-2</v>
      </c>
      <c r="D12" s="23"/>
      <c r="E12" s="23"/>
      <c r="F12" s="22" t="s">
        <v>75</v>
      </c>
      <c r="G12" s="25"/>
      <c r="I12" s="37"/>
      <c r="J12" s="38"/>
    </row>
    <row r="13" spans="1:10" ht="12.9" customHeight="1" x14ac:dyDescent="0.25">
      <c r="A13" s="1">
        <v>12</v>
      </c>
      <c r="B13" s="1" t="s">
        <v>21</v>
      </c>
      <c r="C13" s="8" t="str">
        <f>CONCATENATE($I$2,"_", $H$2, "-"&amp;((ROW()-10)))</f>
        <v>_1-3</v>
      </c>
      <c r="D13" s="23"/>
      <c r="E13" s="23"/>
      <c r="F13" s="22" t="s">
        <v>75</v>
      </c>
      <c r="G13" s="25"/>
      <c r="I13" s="37"/>
      <c r="J13" s="38"/>
    </row>
    <row r="14" spans="1:10" ht="12.9" customHeight="1" x14ac:dyDescent="0.25">
      <c r="A14" s="1">
        <v>13</v>
      </c>
      <c r="B14" s="1" t="s">
        <v>22</v>
      </c>
      <c r="C14" s="8" t="str">
        <f>CONCATENATE($I$2,"_", $H$2, "-"&amp;((ROW()-10)))</f>
        <v>_1-4</v>
      </c>
      <c r="D14" s="23"/>
      <c r="E14" s="23"/>
      <c r="F14" s="22" t="s">
        <v>75</v>
      </c>
      <c r="G14" s="25"/>
      <c r="I14" s="37"/>
      <c r="J14" s="38"/>
    </row>
    <row r="15" spans="1:10" ht="12.9" customHeight="1" x14ac:dyDescent="0.25">
      <c r="A15" s="1">
        <v>14</v>
      </c>
      <c r="B15" s="1" t="s">
        <v>23</v>
      </c>
      <c r="C15" s="8" t="str">
        <f>CONCATENATE($I$2,"_", $H$2, "-"&amp;((ROW()-10)))</f>
        <v>_1-5</v>
      </c>
      <c r="D15" s="23"/>
      <c r="E15" s="23"/>
      <c r="F15" s="22" t="s">
        <v>75</v>
      </c>
      <c r="G15" s="25"/>
      <c r="I15" s="37"/>
      <c r="J15" s="38"/>
    </row>
    <row r="16" spans="1:10" ht="12.9" customHeight="1" x14ac:dyDescent="0.25">
      <c r="A16" s="1">
        <v>15</v>
      </c>
      <c r="B16" s="1" t="s">
        <v>24</v>
      </c>
      <c r="C16" s="8" t="str">
        <f>CONCATENATE($I$2,"_", $H$2, "-"&amp;((ROW()-10)))</f>
        <v>_1-6</v>
      </c>
      <c r="D16" s="23"/>
      <c r="E16" s="23"/>
      <c r="F16" s="22" t="s">
        <v>75</v>
      </c>
      <c r="G16" s="25"/>
      <c r="I16" s="39"/>
      <c r="J16" s="40"/>
    </row>
    <row r="17" spans="1:16" ht="12.9" customHeight="1" x14ac:dyDescent="0.25">
      <c r="A17" s="1">
        <v>16</v>
      </c>
      <c r="B17" s="1" t="s">
        <v>25</v>
      </c>
      <c r="C17" s="8" t="str">
        <f>CONCATENATE($I$2,"_", $H$2, "-"&amp;((ROW()-10)))</f>
        <v>_1-7</v>
      </c>
      <c r="D17" s="23"/>
      <c r="E17" s="23"/>
      <c r="F17" s="22" t="s">
        <v>75</v>
      </c>
      <c r="G17" s="25"/>
      <c r="K17" s="14"/>
    </row>
    <row r="18" spans="1:16" ht="12.9" customHeight="1" x14ac:dyDescent="0.25">
      <c r="A18" s="1">
        <v>17</v>
      </c>
      <c r="B18" s="1" t="s">
        <v>26</v>
      </c>
      <c r="C18" s="8" t="str">
        <f>CONCATENATE($I$2,"_", $H$2, "-"&amp;((ROW()-10)))</f>
        <v>_1-8</v>
      </c>
      <c r="D18" s="23"/>
      <c r="E18" s="23"/>
      <c r="F18" s="22" t="s">
        <v>75</v>
      </c>
      <c r="G18" s="25"/>
    </row>
    <row r="19" spans="1:16" ht="12.9" customHeight="1" thickBot="1" x14ac:dyDescent="0.3">
      <c r="A19" s="1">
        <v>18</v>
      </c>
      <c r="B19" s="1" t="s">
        <v>27</v>
      </c>
      <c r="C19" s="8" t="str">
        <f>CONCATENATE($I$2,"_", $H$2, "-"&amp;((ROW()-10)))</f>
        <v>_1-9</v>
      </c>
      <c r="D19" s="23"/>
      <c r="E19" s="23"/>
      <c r="F19" s="22" t="s">
        <v>75</v>
      </c>
      <c r="G19" s="25"/>
    </row>
    <row r="20" spans="1:16" ht="12.9" customHeight="1" thickBot="1" x14ac:dyDescent="0.3">
      <c r="A20" s="1">
        <v>19</v>
      </c>
      <c r="B20" s="1" t="s">
        <v>28</v>
      </c>
      <c r="C20" s="8" t="str">
        <f>CONCATENATE($I$2,"_", $H$2, "-"&amp;((ROW()-10)))</f>
        <v>_1-10</v>
      </c>
      <c r="D20" s="23"/>
      <c r="E20" s="23"/>
      <c r="F20" s="22" t="s">
        <v>75</v>
      </c>
      <c r="G20" s="25"/>
      <c r="I20" s="41" t="s">
        <v>42</v>
      </c>
      <c r="J20" s="42" t="s">
        <v>67</v>
      </c>
    </row>
    <row r="21" spans="1:16" ht="12.9" customHeight="1" x14ac:dyDescent="0.25">
      <c r="A21" s="1">
        <v>20</v>
      </c>
      <c r="B21" s="1" t="s">
        <v>29</v>
      </c>
      <c r="C21" s="8" t="str">
        <f>CONCATENATE($I$2,"_", $H$2, "-"&amp;((ROW()-10)))</f>
        <v>_1-11</v>
      </c>
      <c r="D21" s="23"/>
      <c r="E21" s="23"/>
      <c r="F21" s="22" t="s">
        <v>75</v>
      </c>
      <c r="G21" s="25"/>
      <c r="I21" s="43" t="s">
        <v>44</v>
      </c>
      <c r="J21" s="44" t="s">
        <v>70</v>
      </c>
      <c r="L21" s="3"/>
      <c r="M21" s="3"/>
      <c r="N21" s="3"/>
      <c r="O21" s="3"/>
    </row>
    <row r="22" spans="1:16" ht="12.9" customHeight="1" x14ac:dyDescent="0.25">
      <c r="A22" s="1">
        <v>21</v>
      </c>
      <c r="B22" s="1" t="s">
        <v>30</v>
      </c>
      <c r="C22" s="8" t="str">
        <f>CONCATENATE($I$2,"_", $H$2, "-"&amp;((ROW()-10)))</f>
        <v>_1-12</v>
      </c>
      <c r="D22" s="23"/>
      <c r="E22" s="23"/>
      <c r="F22" s="22" t="s">
        <v>75</v>
      </c>
      <c r="G22" s="25"/>
      <c r="I22" s="43" t="s">
        <v>46</v>
      </c>
      <c r="J22" s="45" t="s">
        <v>73</v>
      </c>
      <c r="L22" s="3"/>
      <c r="M22" s="3"/>
      <c r="N22" s="3"/>
      <c r="O22" s="3"/>
    </row>
    <row r="23" spans="1:16" ht="12.9" customHeight="1" x14ac:dyDescent="0.25">
      <c r="A23" s="1">
        <v>22</v>
      </c>
      <c r="B23" s="1" t="s">
        <v>31</v>
      </c>
      <c r="C23" s="8" t="str">
        <f>CONCATENATE($I$2,"_", $H$2, "-"&amp;((ROW()-10)))</f>
        <v>_1-13</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f>
        <v>_1-14</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f>
        <v>_1-15</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47-UWSIF-Alfalfa2-_1-3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47-UWSIF-Alfalfa2-_1-4</v>
      </c>
      <c r="D27" s="6" t="s">
        <v>14</v>
      </c>
      <c r="E27" s="7"/>
      <c r="F27" s="18" t="s">
        <v>74</v>
      </c>
      <c r="G27" s="18"/>
      <c r="I27" s="46" t="s">
        <v>54</v>
      </c>
      <c r="L27" s="3"/>
      <c r="M27" s="3"/>
      <c r="N27" s="3"/>
      <c r="O27" s="3"/>
    </row>
    <row r="28" spans="1:16" ht="12.9" customHeight="1" x14ac:dyDescent="0.25">
      <c r="A28" s="1">
        <v>27</v>
      </c>
      <c r="B28" s="1" t="s">
        <v>37</v>
      </c>
      <c r="C28" s="8" t="str">
        <f>CONCATENATE($I$2,"_", $H$2, "-"&amp;((ROW()-12)))</f>
        <v>_1-16</v>
      </c>
      <c r="D28" s="23"/>
      <c r="E28" s="23"/>
      <c r="F28" s="22" t="s">
        <v>75</v>
      </c>
      <c r="G28" s="25"/>
      <c r="I28" s="46" t="s">
        <v>56</v>
      </c>
      <c r="L28" s="3"/>
      <c r="M28" s="3"/>
      <c r="N28" s="3"/>
      <c r="O28" s="3"/>
    </row>
    <row r="29" spans="1:16" ht="12.9" customHeight="1" x14ac:dyDescent="0.25">
      <c r="A29" s="1">
        <v>28</v>
      </c>
      <c r="B29" s="1" t="s">
        <v>38</v>
      </c>
      <c r="C29" s="8" t="str">
        <f>CONCATENATE($I$2,"_", $H$2, "-"&amp;((ROW()-12)))</f>
        <v>_1-17</v>
      </c>
      <c r="D29" s="23"/>
      <c r="E29" s="23"/>
      <c r="F29" s="22" t="s">
        <v>75</v>
      </c>
      <c r="G29" s="25"/>
      <c r="I29" s="43" t="s">
        <v>72</v>
      </c>
      <c r="L29" s="3"/>
      <c r="M29" s="3"/>
      <c r="N29" s="3"/>
      <c r="O29" s="3"/>
    </row>
    <row r="30" spans="1:16" ht="12.9" customHeight="1" thickBot="1" x14ac:dyDescent="0.3">
      <c r="A30" s="1">
        <v>29</v>
      </c>
      <c r="B30" s="1" t="s">
        <v>39</v>
      </c>
      <c r="C30" s="8" t="str">
        <f>CONCATENATE($I$2,"_", $H$2, "-"&amp;((ROW()-12)))</f>
        <v>_1-18</v>
      </c>
      <c r="D30" s="23"/>
      <c r="E30" s="23"/>
      <c r="F30" s="22" t="s">
        <v>75</v>
      </c>
      <c r="G30" s="25"/>
      <c r="I30" s="48" t="s">
        <v>69</v>
      </c>
      <c r="L30" s="3"/>
      <c r="M30" s="3"/>
      <c r="N30" s="3"/>
      <c r="O30" s="3"/>
    </row>
    <row r="31" spans="1:16" ht="12.9" customHeight="1" x14ac:dyDescent="0.25">
      <c r="A31" s="1">
        <v>30</v>
      </c>
      <c r="B31" s="1" t="s">
        <v>40</v>
      </c>
      <c r="C31" s="8" t="str">
        <f>CONCATENATE($I$2,"_", $H$2, "-"&amp;((ROW()-12)))</f>
        <v>_1-19</v>
      </c>
      <c r="D31" s="23"/>
      <c r="E31" s="23"/>
      <c r="F31" s="22" t="s">
        <v>75</v>
      </c>
      <c r="G31" s="25"/>
      <c r="L31" s="3"/>
      <c r="M31" s="3"/>
      <c r="N31" s="3"/>
      <c r="O31" s="3"/>
    </row>
    <row r="32" spans="1:16" ht="12.9" customHeight="1" thickBot="1" x14ac:dyDescent="0.3">
      <c r="A32" s="1">
        <v>31</v>
      </c>
      <c r="B32" s="1" t="s">
        <v>41</v>
      </c>
      <c r="C32" s="8" t="str">
        <f>CONCATENATE($I$2,"_", $H$2, "-"&amp;((ROW()-12)))</f>
        <v>_1-20</v>
      </c>
      <c r="D32" s="23"/>
      <c r="E32" s="23"/>
      <c r="F32" s="22" t="s">
        <v>75</v>
      </c>
      <c r="G32" s="25"/>
      <c r="L32" s="3"/>
      <c r="M32" s="3"/>
      <c r="N32" s="3"/>
      <c r="O32" s="3"/>
    </row>
    <row r="33" spans="1:15" ht="12.9" customHeight="1" x14ac:dyDescent="0.25">
      <c r="A33" s="1">
        <v>32</v>
      </c>
      <c r="B33" s="1" t="s">
        <v>43</v>
      </c>
      <c r="C33" s="8" t="str">
        <f>CONCATENATE($I$2,"_", $H$2, "-"&amp;((ROW()-12)))</f>
        <v>_1-21</v>
      </c>
      <c r="D33" s="23"/>
      <c r="E33" s="23"/>
      <c r="F33" s="22" t="s">
        <v>75</v>
      </c>
      <c r="G33" s="25"/>
      <c r="I33" s="54" t="s">
        <v>79</v>
      </c>
      <c r="J33" s="55"/>
      <c r="L33" s="3"/>
      <c r="M33" s="3"/>
      <c r="N33" s="3"/>
      <c r="O33" s="3"/>
    </row>
    <row r="34" spans="1:15" ht="12.9" customHeight="1" x14ac:dyDescent="0.25">
      <c r="A34" s="1">
        <v>33</v>
      </c>
      <c r="B34" s="1" t="s">
        <v>45</v>
      </c>
      <c r="C34" s="8" t="str">
        <f>CONCATENATE($I$2,"_", $H$2, "-"&amp;((ROW()-12)))</f>
        <v>_1-22</v>
      </c>
      <c r="D34" s="23"/>
      <c r="E34" s="23"/>
      <c r="F34" s="22" t="s">
        <v>75</v>
      </c>
      <c r="G34" s="25"/>
      <c r="I34" s="56"/>
      <c r="J34" s="57"/>
      <c r="L34" s="3"/>
      <c r="M34" s="3"/>
      <c r="N34" s="3"/>
      <c r="O34" s="3"/>
    </row>
    <row r="35" spans="1:15" ht="12.9" customHeight="1" x14ac:dyDescent="0.25">
      <c r="A35" s="1">
        <v>34</v>
      </c>
      <c r="B35" s="1" t="s">
        <v>47</v>
      </c>
      <c r="C35" s="8" t="str">
        <f>CONCATENATE($I$2,"_", $H$2, "-"&amp;((ROW()-12)))</f>
        <v>_1-23</v>
      </c>
      <c r="D35" s="23"/>
      <c r="E35" s="23"/>
      <c r="F35" s="22" t="s">
        <v>75</v>
      </c>
      <c r="G35" s="25"/>
      <c r="I35" s="56"/>
      <c r="J35" s="57"/>
    </row>
    <row r="36" spans="1:15" ht="12.9" customHeight="1" x14ac:dyDescent="0.25">
      <c r="A36" s="1">
        <v>35</v>
      </c>
      <c r="B36" s="1" t="s">
        <v>48</v>
      </c>
      <c r="C36" s="8" t="str">
        <f>CONCATENATE($I$2,"_", $H$2, "-"&amp;((ROW()-12)))</f>
        <v>_1-24</v>
      </c>
      <c r="D36" s="23"/>
      <c r="E36" s="23"/>
      <c r="F36" s="22" t="s">
        <v>75</v>
      </c>
      <c r="G36" s="25"/>
      <c r="I36" s="56"/>
      <c r="J36" s="57"/>
    </row>
    <row r="37" spans="1:15" ht="12.9" customHeight="1" x14ac:dyDescent="0.25">
      <c r="A37" s="1">
        <v>36</v>
      </c>
      <c r="B37" s="1" t="s">
        <v>50</v>
      </c>
      <c r="C37" s="8" t="str">
        <f>CONCATENATE($I$2,"_", $H$2, "-"&amp;((ROW()-12)))</f>
        <v>_1-25</v>
      </c>
      <c r="D37" s="23"/>
      <c r="E37" s="23"/>
      <c r="F37" s="22" t="s">
        <v>75</v>
      </c>
      <c r="G37" s="25"/>
      <c r="I37" s="56"/>
      <c r="J37" s="57"/>
    </row>
    <row r="38" spans="1:15" ht="12.9" customHeight="1" x14ac:dyDescent="0.25">
      <c r="A38" s="1">
        <v>37</v>
      </c>
      <c r="B38" s="1" t="s">
        <v>52</v>
      </c>
      <c r="C38" s="8" t="str">
        <f>CONCATENATE($I$2,"_", $H$2, "-"&amp;((ROW()-12)))</f>
        <v>_1-26</v>
      </c>
      <c r="D38" s="23"/>
      <c r="E38" s="23"/>
      <c r="F38" s="22" t="s">
        <v>75</v>
      </c>
      <c r="G38" s="25"/>
      <c r="I38" s="56"/>
      <c r="J38" s="57"/>
    </row>
    <row r="39" spans="1:15" ht="12.9" customHeight="1" x14ac:dyDescent="0.25">
      <c r="A39" s="1">
        <v>38</v>
      </c>
      <c r="B39" s="1" t="s">
        <v>53</v>
      </c>
      <c r="C39" s="8" t="str">
        <f>CONCATENATE($I$2,"_", $H$2, "-"&amp;((ROW()-12)))</f>
        <v>_1-27</v>
      </c>
      <c r="D39" s="23"/>
      <c r="E39" s="23"/>
      <c r="F39" s="22" t="s">
        <v>75</v>
      </c>
      <c r="G39" s="25"/>
      <c r="I39" s="56"/>
      <c r="J39" s="57"/>
    </row>
    <row r="40" spans="1:15" ht="12.9" customHeight="1" x14ac:dyDescent="0.25">
      <c r="A40" s="1">
        <v>39</v>
      </c>
      <c r="B40" s="1" t="s">
        <v>55</v>
      </c>
      <c r="C40" s="8" t="str">
        <f>CONCATENATE($I$2,"_", $H$2, "-"&amp;((ROW()-12)))</f>
        <v>_1-28</v>
      </c>
      <c r="D40" s="23"/>
      <c r="E40" s="23"/>
      <c r="F40" s="22" t="s">
        <v>75</v>
      </c>
      <c r="G40" s="25"/>
      <c r="I40" s="56"/>
      <c r="J40" s="57"/>
    </row>
    <row r="41" spans="1:15" ht="12.9" customHeight="1" x14ac:dyDescent="0.25">
      <c r="A41" s="1">
        <v>40</v>
      </c>
      <c r="B41" s="1" t="s">
        <v>57</v>
      </c>
      <c r="C41" s="8" t="str">
        <f>CONCATENATE($I$2,"_", $H$2, "-"&amp;((ROW()-12)))</f>
        <v>_1-29</v>
      </c>
      <c r="D41" s="23"/>
      <c r="E41" s="23"/>
      <c r="F41" s="22" t="s">
        <v>75</v>
      </c>
      <c r="G41" s="25"/>
      <c r="I41" s="56"/>
      <c r="J41" s="57"/>
    </row>
    <row r="42" spans="1:15" ht="12.9" customHeight="1" x14ac:dyDescent="0.25">
      <c r="A42" s="1">
        <v>41</v>
      </c>
      <c r="B42" s="1" t="s">
        <v>58</v>
      </c>
      <c r="C42" s="8" t="str">
        <f>CONCATENATE($I$2,"_", $H$2, "-"&amp;((ROW()-12)))</f>
        <v>_1-30</v>
      </c>
      <c r="D42" s="23"/>
      <c r="E42" s="23"/>
      <c r="F42" s="22" t="s">
        <v>75</v>
      </c>
      <c r="G42" s="25"/>
      <c r="I42" s="56"/>
      <c r="J42" s="57"/>
    </row>
    <row r="43" spans="1:15" ht="12.9" customHeight="1" thickBot="1" x14ac:dyDescent="0.3">
      <c r="A43" s="1">
        <v>42</v>
      </c>
      <c r="B43" s="1" t="s">
        <v>59</v>
      </c>
      <c r="C43" s="8" t="str">
        <f>CONCATENATE($I$2,"_", $H$2, "-"&amp;((ROW()-12)))</f>
        <v>_1-31</v>
      </c>
      <c r="D43" s="23"/>
      <c r="E43" s="23"/>
      <c r="F43" s="22" t="s">
        <v>75</v>
      </c>
      <c r="G43" s="25"/>
      <c r="I43" s="50"/>
      <c r="J43" s="51"/>
    </row>
    <row r="44" spans="1:15" ht="12.9" customHeight="1" x14ac:dyDescent="0.25">
      <c r="A44" s="1">
        <v>43</v>
      </c>
      <c r="B44" s="1" t="s">
        <v>60</v>
      </c>
      <c r="C44" s="8" t="str">
        <f>CONCATENATE($I$2,"_", $H$2, "-"&amp;((ROW()-12)))</f>
        <v>_1-32</v>
      </c>
      <c r="D44" s="23"/>
      <c r="E44" s="23"/>
      <c r="F44" s="22" t="s">
        <v>75</v>
      </c>
      <c r="G44" s="25"/>
    </row>
    <row r="45" spans="1:15" ht="12.9" customHeight="1" x14ac:dyDescent="0.25">
      <c r="A45" s="1">
        <v>44</v>
      </c>
      <c r="B45" s="1" t="s">
        <v>61</v>
      </c>
      <c r="C45" s="8" t="str">
        <f>CONCATENATE($I$2,"_", $H$2, "-"&amp;((ROW()-12)))</f>
        <v>_1-33</v>
      </c>
      <c r="D45" s="23"/>
      <c r="E45" s="23"/>
      <c r="F45" s="22" t="s">
        <v>75</v>
      </c>
      <c r="G45" s="25"/>
    </row>
    <row r="46" spans="1:15" ht="12.9" customHeight="1" x14ac:dyDescent="0.25">
      <c r="A46" s="1">
        <v>45</v>
      </c>
      <c r="B46" s="1" t="s">
        <v>62</v>
      </c>
      <c r="C46" s="8" t="str">
        <f>CONCATENATE($I$2,"_", $H$2, "-"&amp;((ROW()-12)))</f>
        <v>_1-34</v>
      </c>
      <c r="D46" s="23"/>
      <c r="E46" s="23"/>
      <c r="F46" s="22" t="s">
        <v>75</v>
      </c>
      <c r="G46" s="25"/>
    </row>
    <row r="47" spans="1:15" ht="12.9" customHeight="1" x14ac:dyDescent="0.25">
      <c r="A47" s="1">
        <v>46</v>
      </c>
      <c r="B47" s="1" t="s">
        <v>63</v>
      </c>
      <c r="C47" s="20" t="str">
        <f>CONCATENATE(D47&amp;I$2,"_",$H$2&amp;"-8")</f>
        <v>48-UWSIF-Glut-4-_1-8</v>
      </c>
      <c r="D47" s="6" t="s">
        <v>69</v>
      </c>
      <c r="E47" s="7"/>
      <c r="F47" s="18" t="s">
        <v>73</v>
      </c>
      <c r="G47" s="18"/>
    </row>
    <row r="48" spans="1:15" ht="12.9" customHeight="1" x14ac:dyDescent="0.25">
      <c r="A48" s="1">
        <v>47</v>
      </c>
      <c r="B48" s="1" t="s">
        <v>64</v>
      </c>
      <c r="C48" s="20" t="str">
        <f>CONCATENATE(D48&amp;I$2,"_",$H$2&amp;"-9")</f>
        <v>48-UWSIF-Glut-4-_1-9</v>
      </c>
      <c r="D48" s="6" t="s">
        <v>69</v>
      </c>
      <c r="E48" s="7"/>
      <c r="F48" s="18" t="s">
        <v>73</v>
      </c>
      <c r="G48" s="18"/>
    </row>
    <row r="49" spans="1:7" ht="12.9" customHeight="1" x14ac:dyDescent="0.25">
      <c r="A49" s="1">
        <v>48</v>
      </c>
      <c r="B49" s="1" t="s">
        <v>65</v>
      </c>
      <c r="C49" s="20" t="str">
        <f>CONCATENATE(D49&amp;I$2,"_",$H$2&amp;"-5")</f>
        <v>47-UWSIF-Alfalfa2-_1-5</v>
      </c>
      <c r="D49" s="6" t="s">
        <v>14</v>
      </c>
      <c r="E49" s="7"/>
      <c r="F49" s="18" t="s">
        <v>74</v>
      </c>
      <c r="G49" s="18"/>
    </row>
    <row r="50" spans="1:7" ht="12.9" customHeight="1" x14ac:dyDescent="0.25">
      <c r="A50" s="1">
        <v>49</v>
      </c>
      <c r="B50" s="1" t="s">
        <v>66</v>
      </c>
      <c r="C50" s="20" t="str">
        <f>CONCATENATE(D50&amp;I$2,"_",$H$2&amp;"-6")</f>
        <v>47-UWSIF-Alfalfa2-_1-6</v>
      </c>
      <c r="D50" s="6" t="s">
        <v>14</v>
      </c>
      <c r="E50" s="7"/>
      <c r="F50" s="18" t="s">
        <v>74</v>
      </c>
      <c r="G50" s="18"/>
    </row>
  </sheetData>
  <mergeCells count="2">
    <mergeCell ref="K23:P23"/>
    <mergeCell ref="I33:J42"/>
  </mergeCells>
  <dataValidations count="2">
    <dataValidation type="list" allowBlank="1" showInputMessage="1" showErrorMessage="1" sqref="F2:F50" xr:uid="{D545463B-D280-4E04-B8EA-66AB1A8C5D92}">
      <formula1>$J$21:$J$26</formula1>
    </dataValidation>
    <dataValidation type="list" allowBlank="1" showInputMessage="1" showErrorMessage="1" sqref="D26:D27 D47:D50 D2:D10" xr:uid="{2390E968-F751-4B9C-B9E7-08D6E09B8B59}">
      <formula1>$I$21:$I$30</formula1>
    </dataValidation>
  </dataValidations>
  <printOptions horizontalCentered="1" verticalCentered="1"/>
  <pageMargins left="0.75" right="0.75"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D676-0285-4602-AAEB-C6EFCA3C9CC6}">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48-UWSIF-Glut-4-0_2-1</v>
      </c>
      <c r="D2" s="6" t="s">
        <v>69</v>
      </c>
      <c r="E2" s="7"/>
      <c r="F2" s="6" t="s">
        <v>70</v>
      </c>
      <c r="G2" s="21"/>
      <c r="H2" s="13">
        <v>2</v>
      </c>
      <c r="I2" s="26">
        <f>'Tray 1'!I2</f>
        <v>0</v>
      </c>
      <c r="J2" s="24">
        <f>'Tray 1'!J2</f>
        <v>0</v>
      </c>
    </row>
    <row r="3" spans="1:10" ht="12.9" customHeight="1" x14ac:dyDescent="0.25">
      <c r="A3" s="1">
        <v>2</v>
      </c>
      <c r="B3" s="1" t="s">
        <v>9</v>
      </c>
      <c r="C3" s="20" t="str">
        <f>CONCATENATE(D3&amp;I$2,"_",$H$2&amp;"-2")</f>
        <v>48-UWSIF-Glut-4-0_2-2</v>
      </c>
      <c r="D3" s="6" t="s">
        <v>69</v>
      </c>
      <c r="E3" s="7"/>
      <c r="F3" s="22" t="s">
        <v>71</v>
      </c>
      <c r="G3" s="18"/>
    </row>
    <row r="4" spans="1:10" ht="12.9" customHeight="1" x14ac:dyDescent="0.25">
      <c r="A4" s="1">
        <v>3</v>
      </c>
      <c r="B4" s="1" t="s">
        <v>10</v>
      </c>
      <c r="C4" s="20" t="str">
        <f>CONCATENATE(D4&amp;I$2,"_",$H$2&amp;"-3")</f>
        <v>48-UWSIF-Glut-4-0_2-3</v>
      </c>
      <c r="D4" s="6" t="s">
        <v>69</v>
      </c>
      <c r="E4" s="7"/>
      <c r="F4" s="22" t="s">
        <v>71</v>
      </c>
      <c r="G4" s="18"/>
      <c r="I4" s="16" t="s">
        <v>80</v>
      </c>
      <c r="J4" s="17"/>
    </row>
    <row r="5" spans="1:10" ht="12.9" customHeight="1" x14ac:dyDescent="0.25">
      <c r="A5" s="1">
        <v>4</v>
      </c>
      <c r="B5" s="1" t="s">
        <v>11</v>
      </c>
      <c r="C5" s="20" t="str">
        <f>CONCATENATE(D5&amp;I$2,"_",$H$2&amp;"-4")</f>
        <v>48-UWSIF-Glut-4-0_2-4</v>
      </c>
      <c r="D5" s="6" t="s">
        <v>69</v>
      </c>
      <c r="E5" s="7"/>
      <c r="F5" s="22" t="s">
        <v>71</v>
      </c>
      <c r="G5" s="18"/>
      <c r="I5" s="27" t="s">
        <v>76</v>
      </c>
      <c r="J5" s="28"/>
    </row>
    <row r="6" spans="1:10" ht="12.9" customHeight="1" x14ac:dyDescent="0.25">
      <c r="A6" s="1">
        <v>5</v>
      </c>
      <c r="B6" s="1" t="s">
        <v>12</v>
      </c>
      <c r="C6" s="20" t="str">
        <f>CONCATENATE(D6&amp;$I$2,"_",$H$2&amp;"-5")</f>
        <v>48-UWSIF-Glut-4-0_2-5</v>
      </c>
      <c r="D6" s="6" t="s">
        <v>69</v>
      </c>
      <c r="E6" s="7"/>
      <c r="F6" s="22" t="s">
        <v>71</v>
      </c>
      <c r="G6" s="18"/>
      <c r="I6" s="29" t="s">
        <v>16</v>
      </c>
      <c r="J6" s="30"/>
    </row>
    <row r="7" spans="1:10" ht="12.9" customHeight="1" x14ac:dyDescent="0.25">
      <c r="A7" s="1">
        <v>6</v>
      </c>
      <c r="B7" s="1" t="s">
        <v>13</v>
      </c>
      <c r="C7" s="20" t="str">
        <f>CONCATENATE(D7&amp;$I$2,"_",$H$2&amp;"-6")</f>
        <v>48-UWSIF-Glut-4-0_2-6</v>
      </c>
      <c r="D7" s="6" t="s">
        <v>69</v>
      </c>
      <c r="E7" s="7"/>
      <c r="F7" s="22" t="s">
        <v>71</v>
      </c>
      <c r="G7" s="18"/>
      <c r="I7" s="31"/>
      <c r="J7" s="32"/>
    </row>
    <row r="8" spans="1:10" ht="12.9" customHeight="1" x14ac:dyDescent="0.25">
      <c r="A8" s="1">
        <v>7</v>
      </c>
      <c r="B8" s="1" t="s">
        <v>15</v>
      </c>
      <c r="C8" s="20" t="str">
        <f>CONCATENATE(D8&amp;$I$2,"-",$H$2&amp;"-7")</f>
        <v>48-UWSIF-Glut-4-0-2-7</v>
      </c>
      <c r="D8" s="6" t="s">
        <v>69</v>
      </c>
      <c r="E8" s="7"/>
      <c r="F8" s="22" t="s">
        <v>71</v>
      </c>
      <c r="G8" s="18"/>
      <c r="I8" s="33"/>
      <c r="J8" s="34"/>
    </row>
    <row r="9" spans="1:10" ht="12.9" customHeight="1" x14ac:dyDescent="0.25">
      <c r="A9" s="1">
        <v>8</v>
      </c>
      <c r="B9" s="1" t="s">
        <v>17</v>
      </c>
      <c r="C9" s="20" t="str">
        <f>CONCATENATE(D9&amp;I$2,"_",$H$2&amp;"-1")</f>
        <v>47-UWSIF-Alfalfa2-0_2-1</v>
      </c>
      <c r="D9" s="6" t="s">
        <v>14</v>
      </c>
      <c r="E9" s="7"/>
      <c r="F9" s="22" t="s">
        <v>74</v>
      </c>
      <c r="G9" s="18"/>
      <c r="I9" s="35" t="s">
        <v>33</v>
      </c>
      <c r="J9" s="36"/>
    </row>
    <row r="10" spans="1:10" ht="12.9" customHeight="1" x14ac:dyDescent="0.25">
      <c r="A10" s="1">
        <v>9</v>
      </c>
      <c r="B10" s="1" t="s">
        <v>18</v>
      </c>
      <c r="C10" s="20" t="str">
        <f>CONCATENATE(D10&amp;I$2,"_",$H$2&amp;"-2")</f>
        <v>47-UWSIF-Alfalfa2-0_2-2</v>
      </c>
      <c r="D10" s="6" t="s">
        <v>14</v>
      </c>
      <c r="E10" s="7"/>
      <c r="F10" s="22" t="s">
        <v>74</v>
      </c>
      <c r="G10" s="18"/>
      <c r="I10" s="37"/>
      <c r="J10" s="38"/>
    </row>
    <row r="11" spans="1:10" ht="12.9" customHeight="1" x14ac:dyDescent="0.25">
      <c r="A11" s="1">
        <v>10</v>
      </c>
      <c r="B11" s="1" t="s">
        <v>19</v>
      </c>
      <c r="C11" s="8" t="str">
        <f>CONCATENATE($I$2,"_", $H$2, "-"&amp;((ROW()-10+34)))</f>
        <v>0_2-35</v>
      </c>
      <c r="D11" s="23"/>
      <c r="E11" s="23"/>
      <c r="F11" s="22" t="s">
        <v>75</v>
      </c>
      <c r="G11" s="25"/>
      <c r="I11" s="37"/>
      <c r="J11" s="38"/>
    </row>
    <row r="12" spans="1:10" ht="12.9" customHeight="1" x14ac:dyDescent="0.25">
      <c r="A12" s="1">
        <v>11</v>
      </c>
      <c r="B12" s="1" t="s">
        <v>20</v>
      </c>
      <c r="C12" s="8" t="str">
        <f>CONCATENATE($I$2,"_", $H$2, "-"&amp;((ROW()-10)+34))</f>
        <v>0_2-36</v>
      </c>
      <c r="D12" s="23"/>
      <c r="E12" s="23"/>
      <c r="F12" s="22" t="s">
        <v>75</v>
      </c>
      <c r="G12" s="25"/>
      <c r="I12" s="37"/>
      <c r="J12" s="38"/>
    </row>
    <row r="13" spans="1:10" ht="12.9" customHeight="1" x14ac:dyDescent="0.25">
      <c r="A13" s="1">
        <v>12</v>
      </c>
      <c r="B13" s="1" t="s">
        <v>21</v>
      </c>
      <c r="C13" s="8" t="str">
        <f>CONCATENATE($I$2,"_", $H$2, "-"&amp;((ROW()-10)+34))</f>
        <v>0_2-37</v>
      </c>
      <c r="D13" s="23"/>
      <c r="E13" s="23"/>
      <c r="F13" s="22" t="s">
        <v>75</v>
      </c>
      <c r="G13" s="25"/>
      <c r="I13" s="37"/>
      <c r="J13" s="38"/>
    </row>
    <row r="14" spans="1:10" ht="12.9" customHeight="1" x14ac:dyDescent="0.25">
      <c r="A14" s="1">
        <v>13</v>
      </c>
      <c r="B14" s="1" t="s">
        <v>22</v>
      </c>
      <c r="C14" s="8" t="str">
        <f>CONCATENATE($I$2,"_", $H$2, "-"&amp;((ROW()-10)+34))</f>
        <v>0_2-38</v>
      </c>
      <c r="D14" s="23"/>
      <c r="E14" s="23"/>
      <c r="F14" s="22" t="s">
        <v>75</v>
      </c>
      <c r="G14" s="25"/>
      <c r="I14" s="37"/>
      <c r="J14" s="38"/>
    </row>
    <row r="15" spans="1:10" ht="12.9" customHeight="1" x14ac:dyDescent="0.25">
      <c r="A15" s="1">
        <v>14</v>
      </c>
      <c r="B15" s="1" t="s">
        <v>23</v>
      </c>
      <c r="C15" s="8" t="str">
        <f>CONCATENATE($I$2,"_", $H$2, "-"&amp;((ROW()-10)+34))</f>
        <v>0_2-39</v>
      </c>
      <c r="D15" s="23"/>
      <c r="E15" s="23"/>
      <c r="F15" s="22" t="s">
        <v>75</v>
      </c>
      <c r="G15" s="25"/>
      <c r="I15" s="37"/>
      <c r="J15" s="38"/>
    </row>
    <row r="16" spans="1:10" ht="12.9" customHeight="1" x14ac:dyDescent="0.25">
      <c r="A16" s="1">
        <v>15</v>
      </c>
      <c r="B16" s="1" t="s">
        <v>24</v>
      </c>
      <c r="C16" s="8" t="str">
        <f>CONCATENATE($I$2,"_", $H$2, "-"&amp;((ROW()-10)+34))</f>
        <v>0_2-40</v>
      </c>
      <c r="D16" s="23"/>
      <c r="E16" s="23"/>
      <c r="F16" s="22" t="s">
        <v>75</v>
      </c>
      <c r="G16" s="25"/>
      <c r="I16" s="39"/>
      <c r="J16" s="40"/>
    </row>
    <row r="17" spans="1:16" ht="12.9" customHeight="1" x14ac:dyDescent="0.25">
      <c r="A17" s="1">
        <v>16</v>
      </c>
      <c r="B17" s="1" t="s">
        <v>25</v>
      </c>
      <c r="C17" s="8" t="str">
        <f>CONCATENATE($I$2,"_", $H$2, "-"&amp;((ROW()-10)+34))</f>
        <v>0_2-41</v>
      </c>
      <c r="D17" s="23"/>
      <c r="E17" s="23"/>
      <c r="F17" s="22" t="s">
        <v>75</v>
      </c>
      <c r="G17" s="25"/>
      <c r="K17" s="14"/>
    </row>
    <row r="18" spans="1:16" ht="12.9" customHeight="1" x14ac:dyDescent="0.25">
      <c r="A18" s="1">
        <v>17</v>
      </c>
      <c r="B18" s="1" t="s">
        <v>26</v>
      </c>
      <c r="C18" s="8" t="str">
        <f>CONCATENATE($I$2,"_", $H$2, "-"&amp;((ROW()-10+34)))</f>
        <v>0_2-42</v>
      </c>
      <c r="D18" s="23"/>
      <c r="E18" s="23"/>
      <c r="F18" s="22" t="s">
        <v>75</v>
      </c>
      <c r="G18" s="25"/>
    </row>
    <row r="19" spans="1:16" ht="12.9" customHeight="1" thickBot="1" x14ac:dyDescent="0.3">
      <c r="A19" s="1">
        <v>18</v>
      </c>
      <c r="B19" s="1" t="s">
        <v>27</v>
      </c>
      <c r="C19" s="8" t="str">
        <f>CONCATENATE($I$2,"_", $H$2, "-"&amp;((ROW()-10+34)))</f>
        <v>0_2-43</v>
      </c>
      <c r="D19" s="23"/>
      <c r="E19" s="23"/>
      <c r="F19" s="22" t="s">
        <v>75</v>
      </c>
      <c r="G19" s="25"/>
    </row>
    <row r="20" spans="1:16" ht="12.9" customHeight="1" thickBot="1" x14ac:dyDescent="0.3">
      <c r="A20" s="1">
        <v>19</v>
      </c>
      <c r="B20" s="1" t="s">
        <v>28</v>
      </c>
      <c r="C20" s="8" t="str">
        <f>CONCATENATE($I$2,"_", $H$2, "-"&amp;((ROW()-10)+34))</f>
        <v>0_2-44</v>
      </c>
      <c r="D20" s="23"/>
      <c r="E20" s="23"/>
      <c r="F20" s="22" t="s">
        <v>75</v>
      </c>
      <c r="G20" s="25"/>
      <c r="I20" s="41" t="s">
        <v>42</v>
      </c>
      <c r="J20" s="42" t="s">
        <v>67</v>
      </c>
    </row>
    <row r="21" spans="1:16" ht="12.9" customHeight="1" x14ac:dyDescent="0.25">
      <c r="A21" s="1">
        <v>20</v>
      </c>
      <c r="B21" s="1" t="s">
        <v>29</v>
      </c>
      <c r="C21" s="8" t="str">
        <f>CONCATENATE($I$2,"_", $H$2, "-"&amp;((ROW()-10)+34))</f>
        <v>0_2-45</v>
      </c>
      <c r="D21" s="23"/>
      <c r="E21" s="23"/>
      <c r="F21" s="22" t="s">
        <v>75</v>
      </c>
      <c r="G21" s="25"/>
      <c r="I21" s="43" t="s">
        <v>44</v>
      </c>
      <c r="J21" s="44" t="s">
        <v>70</v>
      </c>
      <c r="L21" s="3"/>
      <c r="M21" s="3"/>
      <c r="N21" s="3"/>
      <c r="O21" s="3"/>
    </row>
    <row r="22" spans="1:16" ht="12.9" customHeight="1" x14ac:dyDescent="0.25">
      <c r="A22" s="1">
        <v>21</v>
      </c>
      <c r="B22" s="1" t="s">
        <v>30</v>
      </c>
      <c r="C22" s="8" t="str">
        <f>CONCATENATE($I$2,"_", $H$2, "-"&amp;((ROW()-10)+34))</f>
        <v>0_2-46</v>
      </c>
      <c r="D22" s="23"/>
      <c r="E22" s="23"/>
      <c r="F22" s="22" t="s">
        <v>75</v>
      </c>
      <c r="G22" s="25"/>
      <c r="I22" s="43" t="s">
        <v>46</v>
      </c>
      <c r="J22" s="45" t="s">
        <v>73</v>
      </c>
      <c r="L22" s="3"/>
      <c r="M22" s="3"/>
      <c r="N22" s="3"/>
      <c r="O22" s="3"/>
    </row>
    <row r="23" spans="1:16" ht="12.9" customHeight="1" x14ac:dyDescent="0.25">
      <c r="A23" s="1">
        <v>22</v>
      </c>
      <c r="B23" s="1" t="s">
        <v>31</v>
      </c>
      <c r="C23" s="8" t="str">
        <f>CONCATENATE($I$2,"_", $H$2, "-"&amp;((ROW()-10)+34))</f>
        <v>0_2-47</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"-"&amp;((ROW()-10)+34))</f>
        <v>0_2-48</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"-"&amp;((ROW()-10)+34))</f>
        <v>0_2-49</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47-UWSIF-Alfalfa2-0_2-3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47-UWSIF-Alfalfa2-0_2-4</v>
      </c>
      <c r="D27" s="6" t="s">
        <v>14</v>
      </c>
      <c r="E27" s="7"/>
      <c r="F27" s="18" t="s">
        <v>74</v>
      </c>
      <c r="G27" s="18"/>
      <c r="I27" s="46" t="s">
        <v>54</v>
      </c>
      <c r="L27" s="3"/>
      <c r="M27" s="3"/>
      <c r="N27" s="3"/>
      <c r="O27" s="49"/>
    </row>
    <row r="28" spans="1:16" ht="12.9" customHeight="1" x14ac:dyDescent="0.25">
      <c r="A28" s="1">
        <v>27</v>
      </c>
      <c r="B28" s="1" t="s">
        <v>37</v>
      </c>
      <c r="C28" s="8" t="str">
        <f>CONCATENATE($I$2,"_", $H$2, "-"&amp;((ROW()-12)+34))</f>
        <v>0_2-50</v>
      </c>
      <c r="D28" s="23"/>
      <c r="E28" s="23"/>
      <c r="F28" s="22" t="s">
        <v>75</v>
      </c>
      <c r="G28" s="25"/>
      <c r="I28" s="46" t="s">
        <v>56</v>
      </c>
      <c r="L28" s="3"/>
      <c r="M28" s="3"/>
      <c r="N28" s="3"/>
      <c r="O28" s="49"/>
    </row>
    <row r="29" spans="1:16" ht="12.9" customHeight="1" x14ac:dyDescent="0.25">
      <c r="A29" s="1">
        <v>28</v>
      </c>
      <c r="B29" s="1" t="s">
        <v>38</v>
      </c>
      <c r="C29" s="8" t="str">
        <f>CONCATENATE($I$2,"_", $H$2, "-"&amp;((ROW()-12)+34))</f>
        <v>0_2-51</v>
      </c>
      <c r="D29" s="23"/>
      <c r="E29" s="23"/>
      <c r="F29" s="22" t="s">
        <v>75</v>
      </c>
      <c r="G29" s="25"/>
      <c r="I29" s="43" t="s">
        <v>72</v>
      </c>
      <c r="L29" s="3"/>
      <c r="M29" s="3"/>
      <c r="N29" s="3"/>
      <c r="O29" s="49"/>
    </row>
    <row r="30" spans="1:16" ht="12.9" customHeight="1" thickBot="1" x14ac:dyDescent="0.3">
      <c r="A30" s="1">
        <v>29</v>
      </c>
      <c r="B30" s="1" t="s">
        <v>39</v>
      </c>
      <c r="C30" s="8" t="str">
        <f>CONCATENATE($I$2,"_", $H$2, "-"&amp;((ROW()-12)+34))</f>
        <v>0_2-52</v>
      </c>
      <c r="D30" s="23"/>
      <c r="E30" s="23"/>
      <c r="F30" s="22" t="s">
        <v>75</v>
      </c>
      <c r="G30" s="25"/>
      <c r="I30" s="48" t="s">
        <v>69</v>
      </c>
      <c r="L30" s="3"/>
      <c r="M30" s="3"/>
      <c r="N30" s="3"/>
      <c r="O30" s="49"/>
    </row>
    <row r="31" spans="1:16" ht="12.9" customHeight="1" x14ac:dyDescent="0.25">
      <c r="A31" s="1">
        <v>30</v>
      </c>
      <c r="B31" s="1" t="s">
        <v>40</v>
      </c>
      <c r="C31" s="8" t="str">
        <f>CONCATENATE($I$2,"_", $H$2, "-"&amp;((ROW()-12)+34))</f>
        <v>0_2-53</v>
      </c>
      <c r="D31" s="23"/>
      <c r="E31" s="23"/>
      <c r="F31" s="22" t="s">
        <v>75</v>
      </c>
      <c r="G31" s="25"/>
      <c r="L31" s="3"/>
      <c r="M31" s="3"/>
      <c r="N31" s="3"/>
      <c r="O31" s="49"/>
    </row>
    <row r="32" spans="1:16" ht="12.9" customHeight="1" thickBot="1" x14ac:dyDescent="0.3">
      <c r="A32" s="1">
        <v>31</v>
      </c>
      <c r="B32" s="1" t="s">
        <v>41</v>
      </c>
      <c r="C32" s="8" t="str">
        <f>CONCATENATE($I$2,"_", $H$2, "-"&amp;((ROW()-12)+34))</f>
        <v>0_2-54</v>
      </c>
      <c r="D32" s="23"/>
      <c r="E32" s="23"/>
      <c r="F32" s="22" t="s">
        <v>75</v>
      </c>
      <c r="G32" s="25"/>
      <c r="L32" s="3"/>
      <c r="M32" s="3"/>
      <c r="N32" s="3"/>
      <c r="O32" s="49"/>
    </row>
    <row r="33" spans="1:15" ht="12.9" customHeight="1" x14ac:dyDescent="0.25">
      <c r="A33" s="1">
        <v>32</v>
      </c>
      <c r="B33" s="1" t="s">
        <v>43</v>
      </c>
      <c r="C33" s="8" t="str">
        <f>CONCATENATE($I$2,"_", $H$2, "-"&amp;((ROW()-12)+34))</f>
        <v>0_2-55</v>
      </c>
      <c r="D33" s="23"/>
      <c r="E33" s="23"/>
      <c r="F33" s="22" t="s">
        <v>75</v>
      </c>
      <c r="G33" s="25"/>
      <c r="I33" s="54" t="s">
        <v>79</v>
      </c>
      <c r="J33" s="55"/>
      <c r="L33" s="3"/>
      <c r="M33" s="3"/>
      <c r="N33" s="3"/>
      <c r="O33" s="49"/>
    </row>
    <row r="34" spans="1:15" ht="12.9" customHeight="1" x14ac:dyDescent="0.25">
      <c r="A34" s="1">
        <v>33</v>
      </c>
      <c r="B34" s="1" t="s">
        <v>45</v>
      </c>
      <c r="C34" s="8" t="str">
        <f>CONCATENATE($I$2,"_", $H$2, "-"&amp;((ROW()-12)+34))</f>
        <v>0_2-56</v>
      </c>
      <c r="D34" s="23"/>
      <c r="E34" s="23"/>
      <c r="F34" s="22" t="s">
        <v>75</v>
      </c>
      <c r="G34" s="25"/>
      <c r="I34" s="56"/>
      <c r="J34" s="57"/>
      <c r="L34" s="3"/>
      <c r="M34" s="3"/>
      <c r="N34" s="3"/>
      <c r="O34" s="49"/>
    </row>
    <row r="35" spans="1:15" ht="12.9" customHeight="1" x14ac:dyDescent="0.25">
      <c r="A35" s="1">
        <v>34</v>
      </c>
      <c r="B35" s="1" t="s">
        <v>47</v>
      </c>
      <c r="C35" s="8" t="str">
        <f>CONCATENATE($I$2,"_", $H$2, "-"&amp;((ROW()-12)+34))</f>
        <v>0_2-57</v>
      </c>
      <c r="D35" s="23"/>
      <c r="E35" s="23"/>
      <c r="F35" s="22" t="s">
        <v>75</v>
      </c>
      <c r="G35" s="25"/>
      <c r="I35" s="56"/>
      <c r="J35" s="57"/>
      <c r="O35" s="49"/>
    </row>
    <row r="36" spans="1:15" ht="12.9" customHeight="1" x14ac:dyDescent="0.25">
      <c r="A36" s="1">
        <v>35</v>
      </c>
      <c r="B36" s="1" t="s">
        <v>48</v>
      </c>
      <c r="C36" s="8" t="str">
        <f>CONCATENATE($I$2,"_", $H$2, "-"&amp;((ROW()-12)+34))</f>
        <v>0_2-58</v>
      </c>
      <c r="D36" s="23"/>
      <c r="E36" s="23"/>
      <c r="F36" s="22" t="s">
        <v>75</v>
      </c>
      <c r="G36" s="25"/>
      <c r="I36" s="56"/>
      <c r="J36" s="57"/>
    </row>
    <row r="37" spans="1:15" ht="12.9" customHeight="1" x14ac:dyDescent="0.25">
      <c r="A37" s="1">
        <v>36</v>
      </c>
      <c r="B37" s="1" t="s">
        <v>50</v>
      </c>
      <c r="C37" s="8" t="str">
        <f>CONCATENATE($I$2,"_", $H$2, "-"&amp;((ROW()-12)+34))</f>
        <v>0_2-59</v>
      </c>
      <c r="D37" s="23"/>
      <c r="E37" s="23"/>
      <c r="F37" s="22" t="s">
        <v>75</v>
      </c>
      <c r="G37" s="25"/>
      <c r="I37" s="56"/>
      <c r="J37" s="57"/>
    </row>
    <row r="38" spans="1:15" ht="12.9" customHeight="1" x14ac:dyDescent="0.25">
      <c r="A38" s="1">
        <v>37</v>
      </c>
      <c r="B38" s="1" t="s">
        <v>52</v>
      </c>
      <c r="C38" s="8" t="str">
        <f>CONCATENATE($I$2,"_", $H$2, "-"&amp;((ROW()-12)+34))</f>
        <v>0_2-60</v>
      </c>
      <c r="D38" s="23"/>
      <c r="E38" s="23"/>
      <c r="F38" s="22" t="s">
        <v>75</v>
      </c>
      <c r="G38" s="25"/>
      <c r="I38" s="56"/>
      <c r="J38" s="57"/>
    </row>
    <row r="39" spans="1:15" ht="12.9" customHeight="1" x14ac:dyDescent="0.25">
      <c r="A39" s="1">
        <v>38</v>
      </c>
      <c r="B39" s="1" t="s">
        <v>53</v>
      </c>
      <c r="C39" s="8" t="str">
        <f>CONCATENATE($I$2,"_", $H$2, "-"&amp;((ROW()-12)+34))</f>
        <v>0_2-61</v>
      </c>
      <c r="D39" s="23"/>
      <c r="E39" s="23"/>
      <c r="F39" s="22" t="s">
        <v>75</v>
      </c>
      <c r="G39" s="25"/>
      <c r="I39" s="56"/>
      <c r="J39" s="57"/>
    </row>
    <row r="40" spans="1:15" ht="12.9" customHeight="1" x14ac:dyDescent="0.25">
      <c r="A40" s="1">
        <v>39</v>
      </c>
      <c r="B40" s="1" t="s">
        <v>55</v>
      </c>
      <c r="C40" s="8" t="str">
        <f>CONCATENATE($I$2,"_", $H$2, "-"&amp;((ROW()-12)+34))</f>
        <v>0_2-62</v>
      </c>
      <c r="D40" s="23"/>
      <c r="E40" s="23"/>
      <c r="F40" s="22" t="s">
        <v>75</v>
      </c>
      <c r="G40" s="25"/>
      <c r="I40" s="56"/>
      <c r="J40" s="57"/>
    </row>
    <row r="41" spans="1:15" ht="12.9" customHeight="1" x14ac:dyDescent="0.25">
      <c r="A41" s="1">
        <v>40</v>
      </c>
      <c r="B41" s="1" t="s">
        <v>57</v>
      </c>
      <c r="C41" s="8" t="str">
        <f>CONCATENATE($I$2,"_", $H$2, "-"&amp;((ROW()-12)+34))</f>
        <v>0_2-63</v>
      </c>
      <c r="D41" s="23"/>
      <c r="E41" s="23"/>
      <c r="F41" s="22" t="s">
        <v>75</v>
      </c>
      <c r="G41" s="25"/>
      <c r="I41" s="56"/>
      <c r="J41" s="57"/>
    </row>
    <row r="42" spans="1:15" ht="12.9" customHeight="1" x14ac:dyDescent="0.25">
      <c r="A42" s="1">
        <v>41</v>
      </c>
      <c r="B42" s="1" t="s">
        <v>58</v>
      </c>
      <c r="C42" s="8" t="str">
        <f>CONCATENATE($I$2,"_", $H$2, "-"&amp;((ROW()-12)+34))</f>
        <v>0_2-64</v>
      </c>
      <c r="D42" s="23"/>
      <c r="E42" s="23"/>
      <c r="F42" s="22" t="s">
        <v>75</v>
      </c>
      <c r="G42" s="25"/>
      <c r="I42" s="56"/>
      <c r="J42" s="57"/>
    </row>
    <row r="43" spans="1:15" ht="12.9" customHeight="1" thickBot="1" x14ac:dyDescent="0.3">
      <c r="A43" s="1">
        <v>42</v>
      </c>
      <c r="B43" s="1" t="s">
        <v>59</v>
      </c>
      <c r="C43" s="8" t="str">
        <f>CONCATENATE($I$2,"_", $H$2, "-"&amp;((ROW()-12)+34))</f>
        <v>0_2-65</v>
      </c>
      <c r="D43" s="23"/>
      <c r="E43" s="23"/>
      <c r="F43" s="22" t="s">
        <v>75</v>
      </c>
      <c r="G43" s="25"/>
      <c r="I43" s="50"/>
      <c r="J43" s="51"/>
    </row>
    <row r="44" spans="1:15" ht="12.9" customHeight="1" x14ac:dyDescent="0.25">
      <c r="A44" s="1">
        <v>43</v>
      </c>
      <c r="B44" s="1" t="s">
        <v>60</v>
      </c>
      <c r="C44" s="8" t="str">
        <f>CONCATENATE($I$2,"_", $H$2, "-"&amp;((ROW()-12)+34))</f>
        <v>0_2-66</v>
      </c>
      <c r="D44" s="23"/>
      <c r="E44" s="23"/>
      <c r="F44" s="22" t="s">
        <v>75</v>
      </c>
      <c r="G44" s="25"/>
    </row>
    <row r="45" spans="1:15" ht="12.9" customHeight="1" x14ac:dyDescent="0.25">
      <c r="A45" s="1">
        <v>44</v>
      </c>
      <c r="B45" s="1" t="s">
        <v>61</v>
      </c>
      <c r="C45" s="8" t="str">
        <f>CONCATENATE($I$2,"_", $H$2, "-"&amp;((ROW()-12)+34))</f>
        <v>0_2-67</v>
      </c>
      <c r="D45" s="23"/>
      <c r="E45" s="23"/>
      <c r="F45" s="22" t="s">
        <v>75</v>
      </c>
      <c r="G45" s="25"/>
    </row>
    <row r="46" spans="1:15" ht="12.9" customHeight="1" x14ac:dyDescent="0.25">
      <c r="A46" s="1">
        <v>45</v>
      </c>
      <c r="B46" s="1" t="s">
        <v>62</v>
      </c>
      <c r="C46" s="8" t="str">
        <f>CONCATENATE($I$2,"_", $H$2, "-"&amp;((ROW()-12)+34))</f>
        <v>0_2-68</v>
      </c>
      <c r="D46" s="23"/>
      <c r="E46" s="23"/>
      <c r="F46" s="22" t="s">
        <v>75</v>
      </c>
      <c r="G46" s="25"/>
    </row>
    <row r="47" spans="1:15" ht="12.9" customHeight="1" x14ac:dyDescent="0.25">
      <c r="A47" s="1">
        <v>46</v>
      </c>
      <c r="B47" s="1" t="s">
        <v>63</v>
      </c>
      <c r="C47" s="20" t="str">
        <f>CONCATENATE(D47&amp;I$2,"_",$H$2&amp;"-8")</f>
        <v>48-UWSIF-Glut-4-0_2-8</v>
      </c>
      <c r="D47" s="6" t="s">
        <v>69</v>
      </c>
      <c r="E47" s="7"/>
      <c r="F47" s="18" t="s">
        <v>73</v>
      </c>
      <c r="G47" s="18"/>
    </row>
    <row r="48" spans="1:15" ht="12.9" customHeight="1" x14ac:dyDescent="0.25">
      <c r="A48" s="1">
        <v>47</v>
      </c>
      <c r="B48" s="1" t="s">
        <v>64</v>
      </c>
      <c r="C48" s="20" t="str">
        <f>CONCATENATE(D48&amp;I$2,"_",$H$2&amp;"-9")</f>
        <v>48-UWSIF-Glut-4-0_2-9</v>
      </c>
      <c r="D48" s="6" t="s">
        <v>69</v>
      </c>
      <c r="E48" s="7"/>
      <c r="F48" s="18" t="s">
        <v>73</v>
      </c>
      <c r="G48" s="18"/>
    </row>
    <row r="49" spans="1:7" ht="12.9" customHeight="1" x14ac:dyDescent="0.25">
      <c r="A49" s="1">
        <v>48</v>
      </c>
      <c r="B49" s="1" t="s">
        <v>65</v>
      </c>
      <c r="C49" s="20" t="str">
        <f>CONCATENATE(D49&amp;I$2,"_",$H$2&amp;"-5")</f>
        <v>47-UWSIF-Alfalfa2-0_2-5</v>
      </c>
      <c r="D49" s="6" t="s">
        <v>14</v>
      </c>
      <c r="E49" s="7"/>
      <c r="F49" s="18" t="s">
        <v>74</v>
      </c>
      <c r="G49" s="18"/>
    </row>
    <row r="50" spans="1:7" ht="12.9" customHeight="1" x14ac:dyDescent="0.25">
      <c r="A50" s="1">
        <v>49</v>
      </c>
      <c r="B50" s="1" t="s">
        <v>66</v>
      </c>
      <c r="C50" s="20" t="str">
        <f>CONCATENATE(D50&amp;I$2,"_",$H$2&amp;"-6")</f>
        <v>47-UWSIF-Alfalfa2-0_2-6</v>
      </c>
      <c r="D50" s="6" t="s">
        <v>14</v>
      </c>
      <c r="E50" s="7"/>
      <c r="F50" s="18" t="s">
        <v>74</v>
      </c>
      <c r="G50" s="18"/>
    </row>
  </sheetData>
  <mergeCells count="2">
    <mergeCell ref="K23:P23"/>
    <mergeCell ref="I33:J42"/>
  </mergeCells>
  <dataValidations count="2">
    <dataValidation type="list" allowBlank="1" showInputMessage="1" showErrorMessage="1" sqref="D26:D27 D47:D50 D2:D10" xr:uid="{1C9E44A9-A96A-4302-B6E2-342806A14AF2}">
      <formula1>$I$21:$I$30</formula1>
    </dataValidation>
    <dataValidation type="list" allowBlank="1" showInputMessage="1" showErrorMessage="1" sqref="F2:F50" xr:uid="{FDC1D7A9-067D-4234-B985-6C2F88F6F5B5}">
      <formula1>$J$21:$J$26</formula1>
    </dataValidation>
  </dataValidations>
  <printOptions horizontalCentered="1" verticalCentered="1"/>
  <pageMargins left="0.75" right="0.75" top="1" bottom="1" header="0.5" footer="0.5"/>
  <pageSetup scale="96" orientation="portrait" r:id="rId1"/>
  <headerFooter alignWithMargins="0"/>
  <ignoredErrors>
    <ignoredError sqref="C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82E7-097E-4E7E-A217-F7A31BF9CAF9}">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48-UWSIF-Glut-4-0_3-1</v>
      </c>
      <c r="D2" s="6" t="s">
        <v>69</v>
      </c>
      <c r="E2" s="7"/>
      <c r="F2" s="6" t="s">
        <v>70</v>
      </c>
      <c r="G2" s="21"/>
      <c r="H2" s="13">
        <v>3</v>
      </c>
      <c r="I2" s="26">
        <f>'Tray 1'!I2</f>
        <v>0</v>
      </c>
      <c r="J2" s="24">
        <f>'Tray 1'!J2</f>
        <v>0</v>
      </c>
    </row>
    <row r="3" spans="1:10" ht="12.9" customHeight="1" x14ac:dyDescent="0.25">
      <c r="A3" s="1">
        <v>2</v>
      </c>
      <c r="B3" s="1" t="s">
        <v>9</v>
      </c>
      <c r="C3" s="20" t="str">
        <f>CONCATENATE(D3&amp;I$2,"_",$H$2&amp;"-2")</f>
        <v>48-UWSIF-Glut-4-0_3-2</v>
      </c>
      <c r="D3" s="6" t="s">
        <v>69</v>
      </c>
      <c r="E3" s="7"/>
      <c r="F3" s="22" t="s">
        <v>71</v>
      </c>
      <c r="G3" s="18"/>
    </row>
    <row r="4" spans="1:10" ht="12.9" customHeight="1" x14ac:dyDescent="0.25">
      <c r="A4" s="1">
        <v>3</v>
      </c>
      <c r="B4" s="1" t="s">
        <v>10</v>
      </c>
      <c r="C4" s="20" t="str">
        <f>CONCATENATE(D4&amp;I$2,"_",$H$2&amp;"-3")</f>
        <v>48-UWSIF-Glut-4-0_3-3</v>
      </c>
      <c r="D4" s="6" t="s">
        <v>69</v>
      </c>
      <c r="E4" s="7"/>
      <c r="F4" s="22" t="s">
        <v>71</v>
      </c>
      <c r="G4" s="18"/>
      <c r="I4" s="16" t="s">
        <v>80</v>
      </c>
      <c r="J4" s="17"/>
    </row>
    <row r="5" spans="1:10" ht="12.9" customHeight="1" x14ac:dyDescent="0.25">
      <c r="A5" s="1">
        <v>4</v>
      </c>
      <c r="B5" s="1" t="s">
        <v>11</v>
      </c>
      <c r="C5" s="20" t="str">
        <f>CONCATENATE(D5&amp;I$2,"_",$H$2&amp;"-4")</f>
        <v>48-UWSIF-Glut-4-0_3-4</v>
      </c>
      <c r="D5" s="6" t="s">
        <v>69</v>
      </c>
      <c r="E5" s="7"/>
      <c r="F5" s="22" t="s">
        <v>71</v>
      </c>
      <c r="G5" s="18"/>
      <c r="I5" s="27" t="s">
        <v>76</v>
      </c>
      <c r="J5" s="28"/>
    </row>
    <row r="6" spans="1:10" ht="12.9" customHeight="1" x14ac:dyDescent="0.25">
      <c r="A6" s="1">
        <v>5</v>
      </c>
      <c r="B6" s="1" t="s">
        <v>12</v>
      </c>
      <c r="C6" s="20" t="str">
        <f>CONCATENATE(D6&amp;$I$2,"_",$H$2&amp;"-5")</f>
        <v>48-UWSIF-Glut-4-0_3-5</v>
      </c>
      <c r="D6" s="6" t="s">
        <v>69</v>
      </c>
      <c r="E6" s="7"/>
      <c r="F6" s="22" t="s">
        <v>71</v>
      </c>
      <c r="G6" s="18"/>
      <c r="I6" s="29" t="s">
        <v>16</v>
      </c>
      <c r="J6" s="30"/>
    </row>
    <row r="7" spans="1:10" ht="12.9" customHeight="1" x14ac:dyDescent="0.25">
      <c r="A7" s="1">
        <v>6</v>
      </c>
      <c r="B7" s="1" t="s">
        <v>13</v>
      </c>
      <c r="C7" s="20" t="str">
        <f>CONCATENATE(D7&amp;$I$2,"_",$H$2&amp;"-6")</f>
        <v>48-UWSIF-Glut-4-0_3-6</v>
      </c>
      <c r="D7" s="6" t="s">
        <v>69</v>
      </c>
      <c r="E7" s="7"/>
      <c r="F7" s="22" t="s">
        <v>71</v>
      </c>
      <c r="G7" s="18"/>
      <c r="I7" s="31"/>
      <c r="J7" s="32"/>
    </row>
    <row r="8" spans="1:10" ht="12.9" customHeight="1" x14ac:dyDescent="0.25">
      <c r="A8" s="1">
        <v>7</v>
      </c>
      <c r="B8" s="1" t="s">
        <v>15</v>
      </c>
      <c r="C8" s="20" t="str">
        <f>CONCATENATE(D8&amp;$I$2,"-",$H$2&amp;"-7")</f>
        <v>48-UWSIF-Glut-4-0-3-7</v>
      </c>
      <c r="D8" s="6" t="s">
        <v>69</v>
      </c>
      <c r="E8" s="7"/>
      <c r="F8" s="22" t="s">
        <v>71</v>
      </c>
      <c r="G8" s="18"/>
      <c r="I8" s="33"/>
      <c r="J8" s="34"/>
    </row>
    <row r="9" spans="1:10" ht="12.9" customHeight="1" x14ac:dyDescent="0.25">
      <c r="A9" s="1">
        <v>8</v>
      </c>
      <c r="B9" s="1" t="s">
        <v>17</v>
      </c>
      <c r="C9" s="20" t="str">
        <f>CONCATENATE(D9&amp;I$2,"_",$H$2&amp;"-1")</f>
        <v>47-UWSIF-Alfalfa2-0_3-1</v>
      </c>
      <c r="D9" s="6" t="s">
        <v>14</v>
      </c>
      <c r="E9" s="7"/>
      <c r="F9" s="22" t="s">
        <v>74</v>
      </c>
      <c r="G9" s="18"/>
      <c r="I9" s="35" t="s">
        <v>33</v>
      </c>
      <c r="J9" s="36"/>
    </row>
    <row r="10" spans="1:10" ht="12.9" customHeight="1" x14ac:dyDescent="0.25">
      <c r="A10" s="1">
        <v>9</v>
      </c>
      <c r="B10" s="1" t="s">
        <v>18</v>
      </c>
      <c r="C10" s="20" t="str">
        <f>CONCATENATE(D10&amp;I$2,"_",$H$2&amp;"-2")</f>
        <v>47-UWSIF-Alfalfa2-0_3-2</v>
      </c>
      <c r="D10" s="6" t="s">
        <v>14</v>
      </c>
      <c r="E10" s="7"/>
      <c r="F10" s="22" t="s">
        <v>74</v>
      </c>
      <c r="G10" s="18"/>
      <c r="I10" s="37"/>
      <c r="J10" s="38"/>
    </row>
    <row r="11" spans="1:10" ht="12.9" customHeight="1" x14ac:dyDescent="0.25">
      <c r="A11" s="1">
        <v>10</v>
      </c>
      <c r="B11" s="1" t="s">
        <v>19</v>
      </c>
      <c r="C11" s="8" t="str">
        <f>CONCATENATE($I$2,"_", $H$2, "-"&amp;((ROW()-10+68)))</f>
        <v>0_3-69</v>
      </c>
      <c r="D11" s="23"/>
      <c r="E11" s="23"/>
      <c r="F11" s="22" t="s">
        <v>75</v>
      </c>
      <c r="G11" s="25"/>
      <c r="I11" s="37"/>
      <c r="J11" s="38"/>
    </row>
    <row r="12" spans="1:10" ht="12.9" customHeight="1" x14ac:dyDescent="0.25">
      <c r="A12" s="1">
        <v>11</v>
      </c>
      <c r="B12" s="1" t="s">
        <v>20</v>
      </c>
      <c r="C12" s="8" t="str">
        <f>CONCATENATE($I$2,"_", $H$2, "-"&amp;((ROW()-10)+68))</f>
        <v>0_3-70</v>
      </c>
      <c r="D12" s="23"/>
      <c r="E12" s="23"/>
      <c r="F12" s="22" t="s">
        <v>75</v>
      </c>
      <c r="G12" s="25"/>
      <c r="I12" s="37"/>
      <c r="J12" s="38"/>
    </row>
    <row r="13" spans="1:10" ht="12.9" customHeight="1" x14ac:dyDescent="0.25">
      <c r="A13" s="1">
        <v>12</v>
      </c>
      <c r="B13" s="1" t="s">
        <v>21</v>
      </c>
      <c r="C13" s="8" t="str">
        <f>CONCATENATE($I$2,"_", $H$2, "-"&amp;((ROW()-10)+68))</f>
        <v>0_3-71</v>
      </c>
      <c r="D13" s="23"/>
      <c r="E13" s="23"/>
      <c r="F13" s="22" t="s">
        <v>75</v>
      </c>
      <c r="G13" s="25"/>
      <c r="I13" s="37"/>
      <c r="J13" s="38"/>
    </row>
    <row r="14" spans="1:10" ht="12.9" customHeight="1" x14ac:dyDescent="0.25">
      <c r="A14" s="1">
        <v>13</v>
      </c>
      <c r="B14" s="1" t="s">
        <v>22</v>
      </c>
      <c r="C14" s="8" t="str">
        <f>CONCATENATE($I$2,"_", $H$2, "-"&amp;((ROW()-10)+68))</f>
        <v>0_3-72</v>
      </c>
      <c r="D14" s="23"/>
      <c r="E14" s="23"/>
      <c r="F14" s="22" t="s">
        <v>75</v>
      </c>
      <c r="G14" s="25"/>
      <c r="I14" s="37"/>
      <c r="J14" s="38"/>
    </row>
    <row r="15" spans="1:10" ht="12.9" customHeight="1" x14ac:dyDescent="0.25">
      <c r="A15" s="1">
        <v>14</v>
      </c>
      <c r="B15" s="1" t="s">
        <v>23</v>
      </c>
      <c r="C15" s="8" t="str">
        <f>CONCATENATE($I$2,"_", $H$2, "-"&amp;((ROW()-10)+68))</f>
        <v>0_3-73</v>
      </c>
      <c r="D15" s="23"/>
      <c r="E15" s="23"/>
      <c r="F15" s="22" t="s">
        <v>75</v>
      </c>
      <c r="G15" s="25"/>
      <c r="I15" s="37"/>
      <c r="J15" s="38"/>
    </row>
    <row r="16" spans="1:10" ht="12.9" customHeight="1" x14ac:dyDescent="0.25">
      <c r="A16" s="1">
        <v>15</v>
      </c>
      <c r="B16" s="1" t="s">
        <v>24</v>
      </c>
      <c r="C16" s="8" t="str">
        <f>CONCATENATE($I$2,"_", $H$2, "-"&amp;((ROW()-10)+68))</f>
        <v>0_3-74</v>
      </c>
      <c r="D16" s="23"/>
      <c r="E16" s="23"/>
      <c r="F16" s="22" t="s">
        <v>75</v>
      </c>
      <c r="G16" s="25"/>
      <c r="I16" s="39"/>
      <c r="J16" s="40"/>
    </row>
    <row r="17" spans="1:16" ht="12.9" customHeight="1" x14ac:dyDescent="0.25">
      <c r="A17" s="1">
        <v>16</v>
      </c>
      <c r="B17" s="1" t="s">
        <v>25</v>
      </c>
      <c r="C17" s="8" t="str">
        <f>CONCATENATE($I$2,"_", $H$2, "-"&amp;((ROW()-10)+68))</f>
        <v>0_3-75</v>
      </c>
      <c r="D17" s="23"/>
      <c r="E17" s="23"/>
      <c r="F17" s="22" t="s">
        <v>75</v>
      </c>
      <c r="G17" s="25"/>
      <c r="K17" s="14"/>
    </row>
    <row r="18" spans="1:16" ht="12.9" customHeight="1" x14ac:dyDescent="0.25">
      <c r="A18" s="1">
        <v>17</v>
      </c>
      <c r="B18" s="1" t="s">
        <v>26</v>
      </c>
      <c r="C18" s="8" t="str">
        <f>CONCATENATE($I$2,"_", $H$2, "-"&amp;((ROW()-10)+68))</f>
        <v>0_3-76</v>
      </c>
      <c r="D18" s="23"/>
      <c r="E18" s="23"/>
      <c r="F18" s="22" t="s">
        <v>75</v>
      </c>
      <c r="G18" s="25"/>
    </row>
    <row r="19" spans="1:16" ht="12.9" customHeight="1" thickBot="1" x14ac:dyDescent="0.3">
      <c r="A19" s="1">
        <v>18</v>
      </c>
      <c r="B19" s="1" t="s">
        <v>27</v>
      </c>
      <c r="C19" s="8" t="str">
        <f>CONCATENATE($I$2,"_", $H$2, "-"&amp;((ROW()-10)+68))</f>
        <v>0_3-77</v>
      </c>
      <c r="D19" s="23"/>
      <c r="E19" s="23"/>
      <c r="F19" s="22" t="s">
        <v>75</v>
      </c>
      <c r="G19" s="25"/>
    </row>
    <row r="20" spans="1:16" ht="12.9" customHeight="1" thickBot="1" x14ac:dyDescent="0.3">
      <c r="A20" s="1">
        <v>19</v>
      </c>
      <c r="B20" s="1" t="s">
        <v>28</v>
      </c>
      <c r="C20" s="8" t="str">
        <f>CONCATENATE($I$2,"_", $H$2, "-"&amp;((ROW()-10)+68))</f>
        <v>0_3-78</v>
      </c>
      <c r="D20" s="23"/>
      <c r="E20" s="23"/>
      <c r="F20" s="22" t="s">
        <v>75</v>
      </c>
      <c r="G20" s="25"/>
      <c r="I20" s="41" t="s">
        <v>42</v>
      </c>
      <c r="J20" s="42" t="s">
        <v>67</v>
      </c>
    </row>
    <row r="21" spans="1:16" ht="12.9" customHeight="1" x14ac:dyDescent="0.25">
      <c r="A21" s="1">
        <v>20</v>
      </c>
      <c r="B21" s="1" t="s">
        <v>29</v>
      </c>
      <c r="C21" s="8" t="str">
        <f>CONCATENATE($I$2,"_", $H$2, "-"&amp;((ROW()-10)+68))</f>
        <v>0_3-79</v>
      </c>
      <c r="D21" s="23"/>
      <c r="E21" s="23"/>
      <c r="F21" s="22" t="s">
        <v>75</v>
      </c>
      <c r="G21" s="25"/>
      <c r="I21" s="43" t="s">
        <v>44</v>
      </c>
      <c r="J21" s="44" t="s">
        <v>70</v>
      </c>
      <c r="L21" s="3"/>
      <c r="M21" s="3"/>
      <c r="N21" s="3"/>
      <c r="O21" s="3"/>
    </row>
    <row r="22" spans="1:16" ht="12.9" customHeight="1" x14ac:dyDescent="0.25">
      <c r="A22" s="1">
        <v>21</v>
      </c>
      <c r="B22" s="1" t="s">
        <v>30</v>
      </c>
      <c r="C22" s="8" t="str">
        <f>CONCATENATE($I$2,"_", $H$2, "-"&amp;((ROW()-10)+68))</f>
        <v>0_3-80</v>
      </c>
      <c r="D22" s="23"/>
      <c r="E22" s="23"/>
      <c r="F22" s="22" t="s">
        <v>75</v>
      </c>
      <c r="G22" s="25"/>
      <c r="I22" s="43" t="s">
        <v>46</v>
      </c>
      <c r="J22" s="45" t="s">
        <v>73</v>
      </c>
      <c r="L22" s="3"/>
      <c r="M22" s="3"/>
      <c r="N22" s="3"/>
      <c r="O22" s="3"/>
    </row>
    <row r="23" spans="1:16" ht="12.9" customHeight="1" x14ac:dyDescent="0.25">
      <c r="A23" s="1">
        <v>22</v>
      </c>
      <c r="B23" s="1" t="s">
        <v>31</v>
      </c>
      <c r="C23" s="8" t="str">
        <f>CONCATENATE($I$2,"_", $H$2, "-"&amp;((ROW()-10)+68))</f>
        <v>0_3-81</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"-"&amp;((ROW()-10)+68))</f>
        <v>0_3-82</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"-"&amp;((ROW()-10)+68))</f>
        <v>0_3-83</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47-UWSIF-Alfalfa2-0_3-3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47-UWSIF-Alfalfa2-0_3-4</v>
      </c>
      <c r="D27" s="6" t="s">
        <v>14</v>
      </c>
      <c r="E27" s="7"/>
      <c r="F27" s="18" t="s">
        <v>74</v>
      </c>
      <c r="G27" s="18"/>
      <c r="I27" s="46" t="s">
        <v>54</v>
      </c>
      <c r="L27" s="3"/>
      <c r="M27" s="3"/>
      <c r="N27" s="3"/>
      <c r="O27" s="3"/>
    </row>
    <row r="28" spans="1:16" ht="12.9" customHeight="1" x14ac:dyDescent="0.25">
      <c r="A28" s="1">
        <v>27</v>
      </c>
      <c r="B28" s="1" t="s">
        <v>37</v>
      </c>
      <c r="C28" s="8" t="str">
        <f>CONCATENATE($I$2,"_", $H$2, "-"&amp;((ROW()-12)+68))</f>
        <v>0_3-84</v>
      </c>
      <c r="D28" s="23"/>
      <c r="E28" s="23"/>
      <c r="F28" s="22" t="s">
        <v>75</v>
      </c>
      <c r="G28" s="25"/>
      <c r="I28" s="46" t="s">
        <v>56</v>
      </c>
      <c r="L28" s="3"/>
      <c r="M28" s="3"/>
      <c r="N28" s="3"/>
      <c r="O28" s="3"/>
    </row>
    <row r="29" spans="1:16" ht="12.9" customHeight="1" x14ac:dyDescent="0.25">
      <c r="A29" s="1">
        <v>28</v>
      </c>
      <c r="B29" s="1" t="s">
        <v>38</v>
      </c>
      <c r="C29" s="8" t="str">
        <f>CONCATENATE($I$2,"_", $H$2, "-"&amp;((ROW()-12)+68))</f>
        <v>0_3-85</v>
      </c>
      <c r="D29" s="23"/>
      <c r="E29" s="23"/>
      <c r="F29" s="22" t="s">
        <v>75</v>
      </c>
      <c r="G29" s="25"/>
      <c r="I29" s="43" t="s">
        <v>72</v>
      </c>
      <c r="L29" s="3"/>
      <c r="M29" s="3"/>
      <c r="N29" s="3"/>
      <c r="O29" s="3"/>
    </row>
    <row r="30" spans="1:16" ht="12.9" customHeight="1" thickBot="1" x14ac:dyDescent="0.3">
      <c r="A30" s="1">
        <v>29</v>
      </c>
      <c r="B30" s="1" t="s">
        <v>39</v>
      </c>
      <c r="C30" s="8" t="str">
        <f>CONCATENATE($I$2,"_", $H$2, "-"&amp;((ROW()-12)+68))</f>
        <v>0_3-86</v>
      </c>
      <c r="D30" s="23"/>
      <c r="E30" s="23"/>
      <c r="F30" s="22" t="s">
        <v>75</v>
      </c>
      <c r="G30" s="25"/>
      <c r="I30" s="48" t="s">
        <v>69</v>
      </c>
      <c r="L30" s="3"/>
      <c r="M30" s="3"/>
      <c r="N30" s="3"/>
      <c r="O30" s="3"/>
    </row>
    <row r="31" spans="1:16" ht="12.9" customHeight="1" x14ac:dyDescent="0.25">
      <c r="A31" s="1">
        <v>30</v>
      </c>
      <c r="B31" s="1" t="s">
        <v>40</v>
      </c>
      <c r="C31" s="8" t="str">
        <f>CONCATENATE($I$2,"_", $H$2, "-"&amp;((ROW()-12)+68))</f>
        <v>0_3-87</v>
      </c>
      <c r="D31" s="23"/>
      <c r="E31" s="23"/>
      <c r="F31" s="22" t="s">
        <v>75</v>
      </c>
      <c r="G31" s="25"/>
      <c r="L31" s="3"/>
      <c r="M31" s="3"/>
      <c r="N31" s="3"/>
      <c r="O31" s="3"/>
    </row>
    <row r="32" spans="1:16" ht="12.9" customHeight="1" thickBot="1" x14ac:dyDescent="0.3">
      <c r="A32" s="1">
        <v>31</v>
      </c>
      <c r="B32" s="1" t="s">
        <v>41</v>
      </c>
      <c r="C32" s="8" t="str">
        <f>CONCATENATE($I$2,"_", $H$2, "-"&amp;((ROW()-12)+68))</f>
        <v>0_3-88</v>
      </c>
      <c r="D32" s="23"/>
      <c r="E32" s="23"/>
      <c r="F32" s="22" t="s">
        <v>75</v>
      </c>
      <c r="G32" s="25"/>
      <c r="L32" s="3"/>
      <c r="M32" s="3"/>
      <c r="N32" s="3"/>
      <c r="O32" s="3"/>
    </row>
    <row r="33" spans="1:15" ht="12.9" customHeight="1" x14ac:dyDescent="0.25">
      <c r="A33" s="1">
        <v>32</v>
      </c>
      <c r="B33" s="1" t="s">
        <v>43</v>
      </c>
      <c r="C33" s="8" t="str">
        <f>CONCATENATE($I$2,"_", $H$2, "-"&amp;((ROW()-12)+68))</f>
        <v>0_3-89</v>
      </c>
      <c r="D33" s="23"/>
      <c r="E33" s="23"/>
      <c r="F33" s="22" t="s">
        <v>75</v>
      </c>
      <c r="G33" s="25"/>
      <c r="I33" s="54" t="s">
        <v>79</v>
      </c>
      <c r="J33" s="55"/>
      <c r="L33" s="3"/>
      <c r="M33" s="3"/>
      <c r="N33" s="3"/>
      <c r="O33" s="3"/>
    </row>
    <row r="34" spans="1:15" ht="12.9" customHeight="1" x14ac:dyDescent="0.25">
      <c r="A34" s="1">
        <v>33</v>
      </c>
      <c r="B34" s="1" t="s">
        <v>45</v>
      </c>
      <c r="C34" s="8" t="str">
        <f>CONCATENATE($I$2,"_", $H$2, "-"&amp;((ROW()-12)+68))</f>
        <v>0_3-90</v>
      </c>
      <c r="D34" s="23"/>
      <c r="E34" s="23"/>
      <c r="F34" s="22" t="s">
        <v>75</v>
      </c>
      <c r="G34" s="25"/>
      <c r="I34" s="56"/>
      <c r="J34" s="57"/>
      <c r="L34" s="3"/>
      <c r="M34" s="3"/>
      <c r="N34" s="3"/>
      <c r="O34" s="3"/>
    </row>
    <row r="35" spans="1:15" ht="12.9" customHeight="1" x14ac:dyDescent="0.25">
      <c r="A35" s="1">
        <v>34</v>
      </c>
      <c r="B35" s="1" t="s">
        <v>47</v>
      </c>
      <c r="C35" s="8" t="str">
        <f>CONCATENATE($I$2,"_", $H$2, "-"&amp;((ROW()-12)+68))</f>
        <v>0_3-91</v>
      </c>
      <c r="D35" s="23"/>
      <c r="E35" s="23"/>
      <c r="F35" s="22" t="s">
        <v>75</v>
      </c>
      <c r="G35" s="25"/>
      <c r="I35" s="56"/>
      <c r="J35" s="57"/>
    </row>
    <row r="36" spans="1:15" ht="12.9" customHeight="1" x14ac:dyDescent="0.25">
      <c r="A36" s="1">
        <v>35</v>
      </c>
      <c r="B36" s="1" t="s">
        <v>48</v>
      </c>
      <c r="C36" s="8" t="str">
        <f>CONCATENATE($I$2,"_", $H$2, "-"&amp;((ROW()-12)+68))</f>
        <v>0_3-92</v>
      </c>
      <c r="D36" s="23"/>
      <c r="E36" s="23"/>
      <c r="F36" s="22" t="s">
        <v>75</v>
      </c>
      <c r="G36" s="25"/>
      <c r="I36" s="56"/>
      <c r="J36" s="57"/>
    </row>
    <row r="37" spans="1:15" ht="12.9" customHeight="1" x14ac:dyDescent="0.25">
      <c r="A37" s="1">
        <v>36</v>
      </c>
      <c r="B37" s="1" t="s">
        <v>50</v>
      </c>
      <c r="C37" s="8" t="str">
        <f>CONCATENATE($I$2,"_", $H$2, "-"&amp;((ROW()-12)+68))</f>
        <v>0_3-93</v>
      </c>
      <c r="D37" s="23"/>
      <c r="E37" s="23"/>
      <c r="F37" s="22" t="s">
        <v>75</v>
      </c>
      <c r="G37" s="25"/>
      <c r="I37" s="56"/>
      <c r="J37" s="57"/>
    </row>
    <row r="38" spans="1:15" ht="12.9" customHeight="1" x14ac:dyDescent="0.25">
      <c r="A38" s="1">
        <v>37</v>
      </c>
      <c r="B38" s="1" t="s">
        <v>52</v>
      </c>
      <c r="C38" s="8" t="str">
        <f>CONCATENATE($I$2,"_", $H$2, "-"&amp;((ROW()-12)+68))</f>
        <v>0_3-94</v>
      </c>
      <c r="D38" s="23"/>
      <c r="E38" s="23"/>
      <c r="F38" s="22" t="s">
        <v>75</v>
      </c>
      <c r="G38" s="25"/>
      <c r="I38" s="56"/>
      <c r="J38" s="57"/>
    </row>
    <row r="39" spans="1:15" ht="12.9" customHeight="1" x14ac:dyDescent="0.25">
      <c r="A39" s="1">
        <v>38</v>
      </c>
      <c r="B39" s="1" t="s">
        <v>53</v>
      </c>
      <c r="C39" s="8" t="str">
        <f>CONCATENATE($I$2,"_", $H$2, "-"&amp;((ROW()-12)+68))</f>
        <v>0_3-95</v>
      </c>
      <c r="D39" s="23"/>
      <c r="E39" s="23"/>
      <c r="F39" s="22" t="s">
        <v>75</v>
      </c>
      <c r="G39" s="25"/>
      <c r="I39" s="56"/>
      <c r="J39" s="57"/>
    </row>
    <row r="40" spans="1:15" ht="12.9" customHeight="1" x14ac:dyDescent="0.25">
      <c r="A40" s="1">
        <v>39</v>
      </c>
      <c r="B40" s="1" t="s">
        <v>55</v>
      </c>
      <c r="C40" s="8" t="str">
        <f>CONCATENATE($I$2,"_", $H$2, "-"&amp;((ROW()-12)+68))</f>
        <v>0_3-96</v>
      </c>
      <c r="D40" s="23"/>
      <c r="E40" s="23"/>
      <c r="F40" s="22" t="s">
        <v>75</v>
      </c>
      <c r="G40" s="25"/>
      <c r="I40" s="56"/>
      <c r="J40" s="57"/>
    </row>
    <row r="41" spans="1:15" ht="12.9" customHeight="1" x14ac:dyDescent="0.25">
      <c r="A41" s="1">
        <v>40</v>
      </c>
      <c r="B41" s="1" t="s">
        <v>57</v>
      </c>
      <c r="C41" s="8" t="str">
        <f>CONCATENATE($I$2,"_", $H$2, "-"&amp;((ROW()-12)+68))</f>
        <v>0_3-97</v>
      </c>
      <c r="D41" s="23"/>
      <c r="E41" s="23"/>
      <c r="F41" s="22" t="s">
        <v>75</v>
      </c>
      <c r="G41" s="25"/>
      <c r="I41" s="56"/>
      <c r="J41" s="57"/>
    </row>
    <row r="42" spans="1:15" ht="12.9" customHeight="1" x14ac:dyDescent="0.25">
      <c r="A42" s="1">
        <v>41</v>
      </c>
      <c r="B42" s="1" t="s">
        <v>58</v>
      </c>
      <c r="C42" s="8" t="str">
        <f>CONCATENATE($I$2,"_", $H$2, "-"&amp;((ROW()-12)+68))</f>
        <v>0_3-98</v>
      </c>
      <c r="D42" s="23"/>
      <c r="E42" s="23"/>
      <c r="F42" s="22" t="s">
        <v>75</v>
      </c>
      <c r="G42" s="25"/>
      <c r="I42" s="56"/>
      <c r="J42" s="57"/>
    </row>
    <row r="43" spans="1:15" ht="12.9" customHeight="1" thickBot="1" x14ac:dyDescent="0.3">
      <c r="A43" s="1">
        <v>42</v>
      </c>
      <c r="B43" s="1" t="s">
        <v>59</v>
      </c>
      <c r="C43" s="8" t="str">
        <f>CONCATENATE($I$2,"_", $H$2, "-"&amp;((ROW()-12)+68))</f>
        <v>0_3-99</v>
      </c>
      <c r="D43" s="23"/>
      <c r="E43" s="23"/>
      <c r="F43" s="22" t="s">
        <v>75</v>
      </c>
      <c r="G43" s="25"/>
      <c r="I43" s="50"/>
      <c r="J43" s="51"/>
    </row>
    <row r="44" spans="1:15" ht="12.9" customHeight="1" x14ac:dyDescent="0.25">
      <c r="A44" s="1">
        <v>43</v>
      </c>
      <c r="B44" s="1" t="s">
        <v>60</v>
      </c>
      <c r="C44" s="8" t="str">
        <f>CONCATENATE($I$2,"_", $H$2, "-"&amp;((ROW()-12)+68))</f>
        <v>0_3-100</v>
      </c>
      <c r="D44" s="23"/>
      <c r="E44" s="23"/>
      <c r="F44" s="22" t="s">
        <v>75</v>
      </c>
      <c r="G44" s="25"/>
    </row>
    <row r="45" spans="1:15" ht="12.9" customHeight="1" x14ac:dyDescent="0.25">
      <c r="A45" s="1">
        <v>44</v>
      </c>
      <c r="B45" s="1" t="s">
        <v>61</v>
      </c>
      <c r="C45" s="8" t="str">
        <f>CONCATENATE($I$2,"_", $H$2, "-"&amp;((ROW()-12)+68))</f>
        <v>0_3-101</v>
      </c>
      <c r="D45" s="23"/>
      <c r="E45" s="23"/>
      <c r="F45" s="22" t="s">
        <v>75</v>
      </c>
      <c r="G45" s="25"/>
    </row>
    <row r="46" spans="1:15" ht="12.9" customHeight="1" x14ac:dyDescent="0.25">
      <c r="A46" s="1">
        <v>45</v>
      </c>
      <c r="B46" s="1" t="s">
        <v>62</v>
      </c>
      <c r="C46" s="8" t="str">
        <f>CONCATENATE($I$2,"_", $H$2, "-"&amp;((ROW()-12)+68))</f>
        <v>0_3-102</v>
      </c>
      <c r="D46" s="23"/>
      <c r="E46" s="23"/>
      <c r="F46" s="22" t="s">
        <v>75</v>
      </c>
      <c r="G46" s="25"/>
    </row>
    <row r="47" spans="1:15" ht="12.9" customHeight="1" x14ac:dyDescent="0.25">
      <c r="A47" s="1">
        <v>46</v>
      </c>
      <c r="B47" s="1" t="s">
        <v>63</v>
      </c>
      <c r="C47" s="20" t="str">
        <f>CONCATENATE(D47&amp;I$2,"_",$H$2&amp;"-8")</f>
        <v>48-UWSIF-Glut-4-0_3-8</v>
      </c>
      <c r="D47" s="6" t="s">
        <v>69</v>
      </c>
      <c r="E47" s="7"/>
      <c r="F47" s="18" t="s">
        <v>73</v>
      </c>
      <c r="G47" s="18"/>
    </row>
    <row r="48" spans="1:15" ht="12.9" customHeight="1" x14ac:dyDescent="0.25">
      <c r="A48" s="1">
        <v>47</v>
      </c>
      <c r="B48" s="1" t="s">
        <v>64</v>
      </c>
      <c r="C48" s="20" t="str">
        <f>CONCATENATE(D48&amp;I$2,"_",$H$2&amp;"-9")</f>
        <v>48-UWSIF-Glut-4-0_3-9</v>
      </c>
      <c r="D48" s="6" t="s">
        <v>69</v>
      </c>
      <c r="E48" s="7"/>
      <c r="F48" s="18" t="s">
        <v>73</v>
      </c>
      <c r="G48" s="18"/>
    </row>
    <row r="49" spans="1:7" ht="12.9" customHeight="1" x14ac:dyDescent="0.25">
      <c r="A49" s="1">
        <v>48</v>
      </c>
      <c r="B49" s="1" t="s">
        <v>65</v>
      </c>
      <c r="C49" s="20" t="str">
        <f>CONCATENATE(D49&amp;I$2,"_",$H$2&amp;"-5")</f>
        <v>47-UWSIF-Alfalfa2-0_3-5</v>
      </c>
      <c r="D49" s="6" t="s">
        <v>14</v>
      </c>
      <c r="E49" s="7"/>
      <c r="F49" s="18" t="s">
        <v>74</v>
      </c>
      <c r="G49" s="18"/>
    </row>
    <row r="50" spans="1:7" ht="12.9" customHeight="1" x14ac:dyDescent="0.25">
      <c r="A50" s="1">
        <v>49</v>
      </c>
      <c r="B50" s="1" t="s">
        <v>66</v>
      </c>
      <c r="C50" s="20" t="str">
        <f>CONCATENATE(D50&amp;I$2,"_",$H$2&amp;"-6")</f>
        <v>47-UWSIF-Alfalfa2-0_3-6</v>
      </c>
      <c r="D50" s="6" t="s">
        <v>14</v>
      </c>
      <c r="E50" s="7"/>
      <c r="F50" s="18" t="s">
        <v>74</v>
      </c>
      <c r="G50" s="18"/>
    </row>
  </sheetData>
  <mergeCells count="2">
    <mergeCell ref="K23:P23"/>
    <mergeCell ref="I33:J42"/>
  </mergeCells>
  <dataValidations count="2">
    <dataValidation type="list" allowBlank="1" showInputMessage="1" showErrorMessage="1" sqref="F2:F50" xr:uid="{732AD344-6B13-4B1E-928F-5A572A157B87}">
      <formula1>$J$21:$J$26</formula1>
    </dataValidation>
    <dataValidation type="list" allowBlank="1" showInputMessage="1" showErrorMessage="1" sqref="D26:D27 D47:D50 D2:D10" xr:uid="{3B176634-EA60-498F-848C-978A328697AF}">
      <formula1>$I$21:$I$30</formula1>
    </dataValidation>
  </dataValidations>
  <printOptions horizontalCentered="1" verticalCentered="1"/>
  <pageMargins left="0.75" right="0.75" top="1" bottom="1" header="0.5" footer="0.5"/>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BD3C-2A07-4885-9DC4-CDBD7F287DDF}">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48-UWSIF-Glut-4-0_4-1</v>
      </c>
      <c r="D2" s="6" t="s">
        <v>69</v>
      </c>
      <c r="E2" s="7"/>
      <c r="F2" s="6" t="s">
        <v>70</v>
      </c>
      <c r="G2" s="21"/>
      <c r="H2" s="13">
        <v>4</v>
      </c>
      <c r="I2" s="26">
        <f>'Tray 1'!I2</f>
        <v>0</v>
      </c>
      <c r="J2" s="24">
        <f>'Tray 1'!J2</f>
        <v>0</v>
      </c>
    </row>
    <row r="3" spans="1:10" ht="12.9" customHeight="1" x14ac:dyDescent="0.25">
      <c r="A3" s="1">
        <v>2</v>
      </c>
      <c r="B3" s="1" t="s">
        <v>9</v>
      </c>
      <c r="C3" s="20" t="str">
        <f>CONCATENATE(D3&amp;I$2,"_",$H$2&amp;"-2")</f>
        <v>48-UWSIF-Glut-4-0_4-2</v>
      </c>
      <c r="D3" s="6" t="s">
        <v>69</v>
      </c>
      <c r="E3" s="7"/>
      <c r="F3" s="22" t="s">
        <v>71</v>
      </c>
      <c r="G3" s="18"/>
    </row>
    <row r="4" spans="1:10" ht="12.9" customHeight="1" x14ac:dyDescent="0.25">
      <c r="A4" s="1">
        <v>3</v>
      </c>
      <c r="B4" s="1" t="s">
        <v>10</v>
      </c>
      <c r="C4" s="20" t="str">
        <f>CONCATENATE(D4&amp;I$2,"_",$H$2&amp;"-3")</f>
        <v>48-UWSIF-Glut-4-0_4-3</v>
      </c>
      <c r="D4" s="6" t="s">
        <v>69</v>
      </c>
      <c r="E4" s="7"/>
      <c r="F4" s="22" t="s">
        <v>71</v>
      </c>
      <c r="G4" s="18"/>
      <c r="I4" s="16" t="s">
        <v>80</v>
      </c>
      <c r="J4" s="17"/>
    </row>
    <row r="5" spans="1:10" ht="12.9" customHeight="1" x14ac:dyDescent="0.25">
      <c r="A5" s="1">
        <v>4</v>
      </c>
      <c r="B5" s="1" t="s">
        <v>11</v>
      </c>
      <c r="C5" s="20" t="str">
        <f>CONCATENATE(D5&amp;I$2,"_",$H$2&amp;"-4")</f>
        <v>48-UWSIF-Glut-4-0_4-4</v>
      </c>
      <c r="D5" s="6" t="s">
        <v>69</v>
      </c>
      <c r="E5" s="7"/>
      <c r="F5" s="22" t="s">
        <v>71</v>
      </c>
      <c r="G5" s="18"/>
      <c r="I5" s="27" t="s">
        <v>76</v>
      </c>
      <c r="J5" s="28"/>
    </row>
    <row r="6" spans="1:10" ht="12.9" customHeight="1" x14ac:dyDescent="0.25">
      <c r="A6" s="1">
        <v>5</v>
      </c>
      <c r="B6" s="1" t="s">
        <v>12</v>
      </c>
      <c r="C6" s="20" t="str">
        <f>CONCATENATE(D6&amp;$I$2,"_",$H$2&amp;"-5")</f>
        <v>48-UWSIF-Glut-4-0_4-5</v>
      </c>
      <c r="D6" s="6" t="s">
        <v>69</v>
      </c>
      <c r="E6" s="7"/>
      <c r="F6" s="22" t="s">
        <v>71</v>
      </c>
      <c r="G6" s="18"/>
      <c r="I6" s="29" t="s">
        <v>16</v>
      </c>
      <c r="J6" s="30"/>
    </row>
    <row r="7" spans="1:10" ht="12.9" customHeight="1" x14ac:dyDescent="0.25">
      <c r="A7" s="1">
        <v>6</v>
      </c>
      <c r="B7" s="1" t="s">
        <v>13</v>
      </c>
      <c r="C7" s="20" t="str">
        <f>CONCATENATE(D7&amp;$I$2,"_",$H$2&amp;"-6")</f>
        <v>48-UWSIF-Glut-4-0_4-6</v>
      </c>
      <c r="D7" s="6" t="s">
        <v>69</v>
      </c>
      <c r="E7" s="7"/>
      <c r="F7" s="22" t="s">
        <v>71</v>
      </c>
      <c r="G7" s="18"/>
      <c r="I7" s="31"/>
      <c r="J7" s="32"/>
    </row>
    <row r="8" spans="1:10" ht="12.9" customHeight="1" x14ac:dyDescent="0.25">
      <c r="A8" s="1">
        <v>7</v>
      </c>
      <c r="B8" s="1" t="s">
        <v>15</v>
      </c>
      <c r="C8" s="20" t="str">
        <f>CONCATENATE(D8&amp;$I$2,"-",$H$2&amp;"-7")</f>
        <v>48-UWSIF-Glut-4-0-4-7</v>
      </c>
      <c r="D8" s="6" t="s">
        <v>69</v>
      </c>
      <c r="E8" s="7"/>
      <c r="F8" s="22" t="s">
        <v>71</v>
      </c>
      <c r="G8" s="18"/>
      <c r="I8" s="33"/>
      <c r="J8" s="34"/>
    </row>
    <row r="9" spans="1:10" ht="12.9" customHeight="1" x14ac:dyDescent="0.25">
      <c r="A9" s="1">
        <v>8</v>
      </c>
      <c r="B9" s="1" t="s">
        <v>17</v>
      </c>
      <c r="C9" s="20" t="str">
        <f>CONCATENATE(D9&amp;I$2,"_",$H$2&amp;"-1")</f>
        <v>47-UWSIF-Alfalfa2-0_4-1</v>
      </c>
      <c r="D9" s="6" t="s">
        <v>14</v>
      </c>
      <c r="E9" s="7"/>
      <c r="F9" s="22" t="s">
        <v>74</v>
      </c>
      <c r="G9" s="18"/>
      <c r="I9" s="35" t="s">
        <v>33</v>
      </c>
      <c r="J9" s="36"/>
    </row>
    <row r="10" spans="1:10" ht="12.9" customHeight="1" x14ac:dyDescent="0.25">
      <c r="A10" s="1">
        <v>9</v>
      </c>
      <c r="B10" s="1" t="s">
        <v>18</v>
      </c>
      <c r="C10" s="20" t="str">
        <f>CONCATENATE(D10&amp;I$2,"_",$H$2&amp;"-2")</f>
        <v>47-UWSIF-Alfalfa2-0_4-2</v>
      </c>
      <c r="D10" s="6" t="s">
        <v>14</v>
      </c>
      <c r="E10" s="7"/>
      <c r="F10" s="22" t="s">
        <v>74</v>
      </c>
      <c r="G10" s="18"/>
      <c r="I10" s="37"/>
      <c r="J10" s="38"/>
    </row>
    <row r="11" spans="1:10" ht="12.9" customHeight="1" x14ac:dyDescent="0.25">
      <c r="A11" s="1">
        <v>10</v>
      </c>
      <c r="B11" s="1" t="s">
        <v>19</v>
      </c>
      <c r="C11" s="8" t="str">
        <f>CONCATENATE($I$2,"_", $H$2, "-"&amp;((ROW()-10+102)))</f>
        <v>0_4-103</v>
      </c>
      <c r="D11" s="23"/>
      <c r="E11" s="23"/>
      <c r="F11" s="22" t="s">
        <v>75</v>
      </c>
      <c r="G11" s="25"/>
      <c r="I11" s="37"/>
      <c r="J11" s="38"/>
    </row>
    <row r="12" spans="1:10" ht="12.9" customHeight="1" x14ac:dyDescent="0.25">
      <c r="A12" s="1">
        <v>11</v>
      </c>
      <c r="B12" s="1" t="s">
        <v>20</v>
      </c>
      <c r="C12" s="8" t="str">
        <f>CONCATENATE($I$2,"_", $H$2, "-"&amp;((ROW()-10)+102))</f>
        <v>0_4-104</v>
      </c>
      <c r="D12" s="23"/>
      <c r="E12" s="23"/>
      <c r="F12" s="22" t="s">
        <v>75</v>
      </c>
      <c r="G12" s="25"/>
      <c r="I12" s="37"/>
      <c r="J12" s="38"/>
    </row>
    <row r="13" spans="1:10" ht="12.9" customHeight="1" x14ac:dyDescent="0.25">
      <c r="A13" s="1">
        <v>12</v>
      </c>
      <c r="B13" s="1" t="s">
        <v>21</v>
      </c>
      <c r="C13" s="8" t="str">
        <f>CONCATENATE($I$2,"_", $H$2, "-"&amp;((ROW()-10)+102))</f>
        <v>0_4-105</v>
      </c>
      <c r="D13" s="23"/>
      <c r="E13" s="23"/>
      <c r="F13" s="22" t="s">
        <v>75</v>
      </c>
      <c r="G13" s="25"/>
      <c r="I13" s="37"/>
      <c r="J13" s="38"/>
    </row>
    <row r="14" spans="1:10" ht="12.9" customHeight="1" x14ac:dyDescent="0.25">
      <c r="A14" s="1">
        <v>13</v>
      </c>
      <c r="B14" s="1" t="s">
        <v>22</v>
      </c>
      <c r="C14" s="8" t="str">
        <f>CONCATENATE($I$2,"_", $H$2, "-"&amp;((ROW()-10)+102))</f>
        <v>0_4-106</v>
      </c>
      <c r="D14" s="23"/>
      <c r="E14" s="23"/>
      <c r="F14" s="22" t="s">
        <v>75</v>
      </c>
      <c r="G14" s="25"/>
      <c r="I14" s="37"/>
      <c r="J14" s="38"/>
    </row>
    <row r="15" spans="1:10" ht="12.9" customHeight="1" x14ac:dyDescent="0.25">
      <c r="A15" s="1">
        <v>14</v>
      </c>
      <c r="B15" s="1" t="s">
        <v>23</v>
      </c>
      <c r="C15" s="8" t="str">
        <f>CONCATENATE($I$2,"_", $H$2, "-"&amp;((ROW()-10)+102))</f>
        <v>0_4-107</v>
      </c>
      <c r="D15" s="23"/>
      <c r="E15" s="23"/>
      <c r="F15" s="22" t="s">
        <v>75</v>
      </c>
      <c r="G15" s="25"/>
      <c r="I15" s="37"/>
      <c r="J15" s="38"/>
    </row>
    <row r="16" spans="1:10" ht="12.9" customHeight="1" x14ac:dyDescent="0.25">
      <c r="A16" s="1">
        <v>15</v>
      </c>
      <c r="B16" s="1" t="s">
        <v>24</v>
      </c>
      <c r="C16" s="8" t="str">
        <f>CONCATENATE($I$2,"_", $H$2, "-"&amp;((ROW()-10)+102))</f>
        <v>0_4-108</v>
      </c>
      <c r="D16" s="23"/>
      <c r="E16" s="23"/>
      <c r="F16" s="22" t="s">
        <v>75</v>
      </c>
      <c r="G16" s="25"/>
      <c r="I16" s="39"/>
      <c r="J16" s="40"/>
    </row>
    <row r="17" spans="1:16" ht="12.9" customHeight="1" x14ac:dyDescent="0.25">
      <c r="A17" s="1">
        <v>16</v>
      </c>
      <c r="B17" s="1" t="s">
        <v>25</v>
      </c>
      <c r="C17" s="8" t="str">
        <f>CONCATENATE($I$2,"_", $H$2, "-"&amp;((ROW()-10)+102))</f>
        <v>0_4-109</v>
      </c>
      <c r="D17" s="23"/>
      <c r="E17" s="23"/>
      <c r="F17" s="22" t="s">
        <v>75</v>
      </c>
      <c r="G17" s="25"/>
      <c r="K17" s="14"/>
    </row>
    <row r="18" spans="1:16" ht="12.9" customHeight="1" x14ac:dyDescent="0.25">
      <c r="A18" s="1">
        <v>17</v>
      </c>
      <c r="B18" s="1" t="s">
        <v>26</v>
      </c>
      <c r="C18" s="8" t="str">
        <f>CONCATENATE($I$2,"_", $H$2, "-"&amp;((ROW()-10)+102))</f>
        <v>0_4-110</v>
      </c>
      <c r="D18" s="23"/>
      <c r="E18" s="23"/>
      <c r="F18" s="22" t="s">
        <v>75</v>
      </c>
      <c r="G18" s="25"/>
    </row>
    <row r="19" spans="1:16" ht="12.9" customHeight="1" thickBot="1" x14ac:dyDescent="0.3">
      <c r="A19" s="1">
        <v>18</v>
      </c>
      <c r="B19" s="1" t="s">
        <v>27</v>
      </c>
      <c r="C19" s="8" t="str">
        <f>CONCATENATE($I$2,"_", $H$2, "-"&amp;((ROW()-10)+102))</f>
        <v>0_4-111</v>
      </c>
      <c r="D19" s="23"/>
      <c r="E19" s="23"/>
      <c r="F19" s="22" t="s">
        <v>75</v>
      </c>
      <c r="G19" s="25"/>
    </row>
    <row r="20" spans="1:16" ht="12.9" customHeight="1" thickBot="1" x14ac:dyDescent="0.3">
      <c r="A20" s="1">
        <v>19</v>
      </c>
      <c r="B20" s="1" t="s">
        <v>28</v>
      </c>
      <c r="C20" s="8" t="str">
        <f>CONCATENATE($I$2,"_", $H$2, "-"&amp;((ROW()-10)+102))</f>
        <v>0_4-112</v>
      </c>
      <c r="D20" s="23"/>
      <c r="E20" s="23"/>
      <c r="F20" s="22" t="s">
        <v>75</v>
      </c>
      <c r="G20" s="25"/>
      <c r="I20" s="41" t="s">
        <v>42</v>
      </c>
      <c r="J20" s="42" t="s">
        <v>67</v>
      </c>
    </row>
    <row r="21" spans="1:16" ht="12.9" customHeight="1" x14ac:dyDescent="0.25">
      <c r="A21" s="1">
        <v>20</v>
      </c>
      <c r="B21" s="1" t="s">
        <v>29</v>
      </c>
      <c r="C21" s="8" t="str">
        <f>CONCATENATE($I$2,"_", $H$2, "-"&amp;((ROW()-10)+102))</f>
        <v>0_4-113</v>
      </c>
      <c r="D21" s="23"/>
      <c r="E21" s="23"/>
      <c r="F21" s="22" t="s">
        <v>75</v>
      </c>
      <c r="G21" s="25"/>
      <c r="I21" s="43" t="s">
        <v>44</v>
      </c>
      <c r="J21" s="44" t="s">
        <v>70</v>
      </c>
      <c r="L21" s="3"/>
      <c r="M21" s="3"/>
      <c r="N21" s="3"/>
      <c r="O21" s="3"/>
    </row>
    <row r="22" spans="1:16" ht="12.9" customHeight="1" x14ac:dyDescent="0.25">
      <c r="A22" s="1">
        <v>21</v>
      </c>
      <c r="B22" s="1" t="s">
        <v>30</v>
      </c>
      <c r="C22" s="8" t="str">
        <f>CONCATENATE($I$2,"_", $H$2, "-"&amp;((ROW()-10)+102))</f>
        <v>0_4-114</v>
      </c>
      <c r="D22" s="23"/>
      <c r="E22" s="23"/>
      <c r="F22" s="22" t="s">
        <v>75</v>
      </c>
      <c r="G22" s="25"/>
      <c r="I22" s="43" t="s">
        <v>46</v>
      </c>
      <c r="J22" s="45" t="s">
        <v>73</v>
      </c>
      <c r="L22" s="3"/>
      <c r="M22" s="3"/>
      <c r="N22" s="3"/>
      <c r="O22" s="3"/>
    </row>
    <row r="23" spans="1:16" ht="12.9" customHeight="1" x14ac:dyDescent="0.25">
      <c r="A23" s="1">
        <v>22</v>
      </c>
      <c r="B23" s="1" t="s">
        <v>31</v>
      </c>
      <c r="C23" s="8" t="str">
        <f>CONCATENATE($I$2,"_", $H$2, "-"&amp;((ROW()-10)+102))</f>
        <v>0_4-115</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"-"&amp;((ROW()-10)+102))</f>
        <v>0_4-116</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"-"&amp;((ROW()-10)+102))</f>
        <v>0_4-117</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47-UWSIF-Alfalfa2-0_4-3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47-UWSIF-Alfalfa2-0_4-4</v>
      </c>
      <c r="D27" s="6" t="s">
        <v>14</v>
      </c>
      <c r="E27" s="7"/>
      <c r="F27" s="18" t="s">
        <v>74</v>
      </c>
      <c r="G27" s="18"/>
      <c r="I27" s="46" t="s">
        <v>54</v>
      </c>
      <c r="L27" s="3"/>
      <c r="M27" s="3"/>
      <c r="N27" s="3"/>
      <c r="O27" s="3"/>
    </row>
    <row r="28" spans="1:16" ht="12.9" customHeight="1" x14ac:dyDescent="0.25">
      <c r="A28" s="1">
        <v>27</v>
      </c>
      <c r="B28" s="1" t="s">
        <v>37</v>
      </c>
      <c r="C28" s="8" t="str">
        <f>CONCATENATE($I$2,"_", $H$2, "-"&amp;((ROW()-12)+102))</f>
        <v>0_4-118</v>
      </c>
      <c r="D28" s="23"/>
      <c r="E28" s="23"/>
      <c r="F28" s="22" t="s">
        <v>75</v>
      </c>
      <c r="G28" s="25"/>
      <c r="I28" s="46" t="s">
        <v>56</v>
      </c>
      <c r="L28" s="3"/>
      <c r="M28" s="3"/>
      <c r="N28" s="3"/>
      <c r="O28" s="3"/>
    </row>
    <row r="29" spans="1:16" ht="12.9" customHeight="1" x14ac:dyDescent="0.25">
      <c r="A29" s="1">
        <v>28</v>
      </c>
      <c r="B29" s="1" t="s">
        <v>38</v>
      </c>
      <c r="C29" s="8" t="str">
        <f>CONCATENATE($I$2,"_", $H$2, "-"&amp;((ROW()-12)+102))</f>
        <v>0_4-119</v>
      </c>
      <c r="D29" s="23"/>
      <c r="E29" s="23"/>
      <c r="F29" s="22" t="s">
        <v>75</v>
      </c>
      <c r="G29" s="25"/>
      <c r="I29" s="43" t="s">
        <v>72</v>
      </c>
      <c r="L29" s="3"/>
      <c r="M29" s="3"/>
      <c r="N29" s="3"/>
      <c r="O29" s="3"/>
    </row>
    <row r="30" spans="1:16" ht="12.9" customHeight="1" thickBot="1" x14ac:dyDescent="0.3">
      <c r="A30" s="1">
        <v>29</v>
      </c>
      <c r="B30" s="1" t="s">
        <v>39</v>
      </c>
      <c r="C30" s="8" t="str">
        <f>CONCATENATE($I$2,"_", $H$2, "-"&amp;((ROW()-12)+102))</f>
        <v>0_4-120</v>
      </c>
      <c r="D30" s="23"/>
      <c r="E30" s="23"/>
      <c r="F30" s="22" t="s">
        <v>75</v>
      </c>
      <c r="G30" s="25"/>
      <c r="I30" s="48" t="s">
        <v>69</v>
      </c>
      <c r="L30" s="3"/>
      <c r="M30" s="3"/>
      <c r="N30" s="3"/>
      <c r="O30" s="3"/>
    </row>
    <row r="31" spans="1:16" ht="12.9" customHeight="1" x14ac:dyDescent="0.25">
      <c r="A31" s="1">
        <v>30</v>
      </c>
      <c r="B31" s="1" t="s">
        <v>40</v>
      </c>
      <c r="C31" s="8" t="str">
        <f>CONCATENATE($I$2,"_", $H$2, "-"&amp;((ROW()-12)+102))</f>
        <v>0_4-121</v>
      </c>
      <c r="D31" s="23"/>
      <c r="E31" s="23"/>
      <c r="F31" s="22" t="s">
        <v>75</v>
      </c>
      <c r="G31" s="25"/>
      <c r="L31" s="3"/>
      <c r="M31" s="3"/>
      <c r="N31" s="3"/>
      <c r="O31" s="3"/>
    </row>
    <row r="32" spans="1:16" ht="12.9" customHeight="1" thickBot="1" x14ac:dyDescent="0.3">
      <c r="A32" s="1">
        <v>31</v>
      </c>
      <c r="B32" s="1" t="s">
        <v>41</v>
      </c>
      <c r="C32" s="8" t="str">
        <f>CONCATENATE($I$2,"_", $H$2, "-"&amp;((ROW()-12)+102))</f>
        <v>0_4-122</v>
      </c>
      <c r="D32" s="23"/>
      <c r="E32" s="23"/>
      <c r="F32" s="22" t="s">
        <v>75</v>
      </c>
      <c r="G32" s="25"/>
      <c r="L32" s="3"/>
      <c r="M32" s="3"/>
      <c r="N32" s="3"/>
      <c r="O32" s="3"/>
    </row>
    <row r="33" spans="1:15" ht="12.9" customHeight="1" x14ac:dyDescent="0.25">
      <c r="A33" s="1">
        <v>32</v>
      </c>
      <c r="B33" s="1" t="s">
        <v>43</v>
      </c>
      <c r="C33" s="8" t="str">
        <f>CONCATENATE($I$2,"_", $H$2, "-"&amp;((ROW()-12)+102))</f>
        <v>0_4-123</v>
      </c>
      <c r="D33" s="23"/>
      <c r="E33" s="23"/>
      <c r="F33" s="22" t="s">
        <v>75</v>
      </c>
      <c r="G33" s="25"/>
      <c r="I33" s="54" t="s">
        <v>79</v>
      </c>
      <c r="J33" s="55"/>
      <c r="L33" s="3"/>
      <c r="M33" s="3"/>
      <c r="N33" s="3"/>
      <c r="O33" s="3"/>
    </row>
    <row r="34" spans="1:15" ht="12.9" customHeight="1" x14ac:dyDescent="0.25">
      <c r="A34" s="1">
        <v>33</v>
      </c>
      <c r="B34" s="1" t="s">
        <v>45</v>
      </c>
      <c r="C34" s="8" t="str">
        <f>CONCATENATE($I$2,"_", $H$2, "-"&amp;((ROW()-12)+102))</f>
        <v>0_4-124</v>
      </c>
      <c r="D34" s="23"/>
      <c r="E34" s="23"/>
      <c r="F34" s="22" t="s">
        <v>75</v>
      </c>
      <c r="G34" s="25"/>
      <c r="I34" s="56"/>
      <c r="J34" s="57"/>
      <c r="L34" s="3"/>
      <c r="M34" s="3"/>
      <c r="N34" s="3"/>
      <c r="O34" s="3"/>
    </row>
    <row r="35" spans="1:15" ht="12.9" customHeight="1" x14ac:dyDescent="0.25">
      <c r="A35" s="1">
        <v>34</v>
      </c>
      <c r="B35" s="1" t="s">
        <v>47</v>
      </c>
      <c r="C35" s="8" t="str">
        <f>CONCATENATE($I$2,"_", $H$2, "-"&amp;((ROW()-12)+102))</f>
        <v>0_4-125</v>
      </c>
      <c r="D35" s="23"/>
      <c r="E35" s="23"/>
      <c r="F35" s="22" t="s">
        <v>75</v>
      </c>
      <c r="G35" s="25"/>
      <c r="I35" s="56"/>
      <c r="J35" s="57"/>
    </row>
    <row r="36" spans="1:15" ht="12.9" customHeight="1" x14ac:dyDescent="0.25">
      <c r="A36" s="1">
        <v>35</v>
      </c>
      <c r="B36" s="1" t="s">
        <v>48</v>
      </c>
      <c r="C36" s="8" t="str">
        <f>CONCATENATE($I$2,"_", $H$2, "-"&amp;((ROW()-12)+102))</f>
        <v>0_4-126</v>
      </c>
      <c r="D36" s="23"/>
      <c r="E36" s="23"/>
      <c r="F36" s="22" t="s">
        <v>75</v>
      </c>
      <c r="G36" s="25"/>
      <c r="I36" s="56"/>
      <c r="J36" s="57"/>
    </row>
    <row r="37" spans="1:15" ht="12.9" customHeight="1" x14ac:dyDescent="0.25">
      <c r="A37" s="1">
        <v>36</v>
      </c>
      <c r="B37" s="1" t="s">
        <v>50</v>
      </c>
      <c r="C37" s="8" t="str">
        <f>CONCATENATE($I$2,"_", $H$2, "-"&amp;((ROW()-12)+102))</f>
        <v>0_4-127</v>
      </c>
      <c r="D37" s="23"/>
      <c r="E37" s="23"/>
      <c r="F37" s="22" t="s">
        <v>75</v>
      </c>
      <c r="G37" s="25"/>
      <c r="I37" s="56"/>
      <c r="J37" s="57"/>
    </row>
    <row r="38" spans="1:15" ht="12.9" customHeight="1" x14ac:dyDescent="0.25">
      <c r="A38" s="1">
        <v>37</v>
      </c>
      <c r="B38" s="1" t="s">
        <v>52</v>
      </c>
      <c r="C38" s="8" t="str">
        <f>CONCATENATE($I$2,"_", $H$2, "-"&amp;((ROW()-12)+102))</f>
        <v>0_4-128</v>
      </c>
      <c r="D38" s="23"/>
      <c r="E38" s="23"/>
      <c r="F38" s="22" t="s">
        <v>75</v>
      </c>
      <c r="G38" s="25"/>
      <c r="I38" s="56"/>
      <c r="J38" s="57"/>
    </row>
    <row r="39" spans="1:15" ht="12.9" customHeight="1" x14ac:dyDescent="0.25">
      <c r="A39" s="1">
        <v>38</v>
      </c>
      <c r="B39" s="1" t="s">
        <v>53</v>
      </c>
      <c r="C39" s="8" t="str">
        <f>CONCATENATE($I$2,"_", $H$2, "-"&amp;((ROW()-12)+102))</f>
        <v>0_4-129</v>
      </c>
      <c r="D39" s="23"/>
      <c r="E39" s="23"/>
      <c r="F39" s="22" t="s">
        <v>75</v>
      </c>
      <c r="G39" s="25"/>
      <c r="I39" s="56"/>
      <c r="J39" s="57"/>
    </row>
    <row r="40" spans="1:15" ht="12.9" customHeight="1" x14ac:dyDescent="0.25">
      <c r="A40" s="1">
        <v>39</v>
      </c>
      <c r="B40" s="1" t="s">
        <v>55</v>
      </c>
      <c r="C40" s="8" t="str">
        <f>CONCATENATE($I$2,"_", $H$2, "-"&amp;((ROW()-12)+102))</f>
        <v>0_4-130</v>
      </c>
      <c r="D40" s="23"/>
      <c r="E40" s="23"/>
      <c r="F40" s="22" t="s">
        <v>75</v>
      </c>
      <c r="G40" s="25"/>
      <c r="I40" s="56"/>
      <c r="J40" s="57"/>
    </row>
    <row r="41" spans="1:15" ht="12.9" customHeight="1" x14ac:dyDescent="0.25">
      <c r="A41" s="1">
        <v>40</v>
      </c>
      <c r="B41" s="1" t="s">
        <v>57</v>
      </c>
      <c r="C41" s="8" t="str">
        <f>CONCATENATE($I$2,"_", $H$2, "-"&amp;((ROW()-12)+102))</f>
        <v>0_4-131</v>
      </c>
      <c r="D41" s="23"/>
      <c r="E41" s="23"/>
      <c r="F41" s="22" t="s">
        <v>75</v>
      </c>
      <c r="G41" s="25"/>
      <c r="I41" s="56"/>
      <c r="J41" s="57"/>
    </row>
    <row r="42" spans="1:15" ht="12.9" customHeight="1" x14ac:dyDescent="0.25">
      <c r="A42" s="1">
        <v>41</v>
      </c>
      <c r="B42" s="1" t="s">
        <v>58</v>
      </c>
      <c r="C42" s="8" t="str">
        <f>CONCATENATE($I$2,"_", $H$2, "-"&amp;((ROW()-12)+102))</f>
        <v>0_4-132</v>
      </c>
      <c r="D42" s="23"/>
      <c r="E42" s="23"/>
      <c r="F42" s="22" t="s">
        <v>75</v>
      </c>
      <c r="G42" s="25"/>
      <c r="I42" s="56"/>
      <c r="J42" s="57"/>
    </row>
    <row r="43" spans="1:15" ht="12.9" customHeight="1" thickBot="1" x14ac:dyDescent="0.3">
      <c r="A43" s="1">
        <v>42</v>
      </c>
      <c r="B43" s="1" t="s">
        <v>59</v>
      </c>
      <c r="C43" s="8" t="str">
        <f>CONCATENATE($I$2,"_", $H$2, "-"&amp;((ROW()-12)+102))</f>
        <v>0_4-133</v>
      </c>
      <c r="D43" s="23"/>
      <c r="E43" s="23"/>
      <c r="F43" s="22" t="s">
        <v>75</v>
      </c>
      <c r="G43" s="25"/>
      <c r="I43" s="50"/>
      <c r="J43" s="51"/>
    </row>
    <row r="44" spans="1:15" ht="12.9" customHeight="1" x14ac:dyDescent="0.25">
      <c r="A44" s="1">
        <v>43</v>
      </c>
      <c r="B44" s="1" t="s">
        <v>60</v>
      </c>
      <c r="C44" s="8" t="str">
        <f>CONCATENATE($I$2,"_", $H$2, "-"&amp;((ROW()-12)+102))</f>
        <v>0_4-134</v>
      </c>
      <c r="D44" s="23"/>
      <c r="E44" s="23"/>
      <c r="F44" s="22" t="s">
        <v>75</v>
      </c>
      <c r="G44" s="25"/>
    </row>
    <row r="45" spans="1:15" ht="12.9" customHeight="1" x14ac:dyDescent="0.25">
      <c r="A45" s="1">
        <v>44</v>
      </c>
      <c r="B45" s="1" t="s">
        <v>61</v>
      </c>
      <c r="C45" s="8" t="str">
        <f>CONCATENATE($I$2,"_", $H$2, "-"&amp;((ROW()-12)+102))</f>
        <v>0_4-135</v>
      </c>
      <c r="D45" s="23"/>
      <c r="E45" s="23"/>
      <c r="F45" s="22" t="s">
        <v>75</v>
      </c>
      <c r="G45" s="25"/>
    </row>
    <row r="46" spans="1:15" ht="12.9" customHeight="1" x14ac:dyDescent="0.25">
      <c r="A46" s="1">
        <v>45</v>
      </c>
      <c r="B46" s="1" t="s">
        <v>62</v>
      </c>
      <c r="C46" s="8" t="str">
        <f>CONCATENATE($I$2,"_", $H$2, "-"&amp;((ROW()-12)+102))</f>
        <v>0_4-136</v>
      </c>
      <c r="D46" s="23"/>
      <c r="E46" s="23"/>
      <c r="F46" s="22" t="s">
        <v>75</v>
      </c>
      <c r="G46" s="25"/>
    </row>
    <row r="47" spans="1:15" ht="12.9" customHeight="1" x14ac:dyDescent="0.25">
      <c r="A47" s="1">
        <v>46</v>
      </c>
      <c r="B47" s="1" t="s">
        <v>63</v>
      </c>
      <c r="C47" s="20" t="str">
        <f>CONCATENATE(D47&amp;I$2,"_",$H$2&amp;"-8")</f>
        <v>48-UWSIF-Glut-4-0_4-8</v>
      </c>
      <c r="D47" s="6" t="s">
        <v>69</v>
      </c>
      <c r="E47" s="7"/>
      <c r="F47" s="18" t="s">
        <v>73</v>
      </c>
      <c r="G47" s="18"/>
    </row>
    <row r="48" spans="1:15" ht="12.9" customHeight="1" x14ac:dyDescent="0.25">
      <c r="A48" s="1">
        <v>47</v>
      </c>
      <c r="B48" s="1" t="s">
        <v>64</v>
      </c>
      <c r="C48" s="20" t="str">
        <f>CONCATENATE(D48&amp;I$2,"_",$H$2&amp;"-9")</f>
        <v>48-UWSIF-Glut-4-0_4-9</v>
      </c>
      <c r="D48" s="6" t="s">
        <v>69</v>
      </c>
      <c r="E48" s="7"/>
      <c r="F48" s="18" t="s">
        <v>73</v>
      </c>
      <c r="G48" s="18"/>
    </row>
    <row r="49" spans="1:7" ht="12.9" customHeight="1" x14ac:dyDescent="0.25">
      <c r="A49" s="1">
        <v>48</v>
      </c>
      <c r="B49" s="1" t="s">
        <v>65</v>
      </c>
      <c r="C49" s="20" t="str">
        <f>CONCATENATE(D49&amp;I$2,"_",$H$2&amp;"-5")</f>
        <v>47-UWSIF-Alfalfa2-0_4-5</v>
      </c>
      <c r="D49" s="6" t="s">
        <v>14</v>
      </c>
      <c r="E49" s="7"/>
      <c r="F49" s="18" t="s">
        <v>74</v>
      </c>
      <c r="G49" s="18"/>
    </row>
    <row r="50" spans="1:7" ht="12.9" customHeight="1" x14ac:dyDescent="0.25">
      <c r="A50" s="1">
        <v>49</v>
      </c>
      <c r="B50" s="1" t="s">
        <v>66</v>
      </c>
      <c r="C50" s="20" t="str">
        <f>CONCATENATE(D50&amp;I$2,"_",$H$2&amp;"-6")</f>
        <v>47-UWSIF-Alfalfa2-0_4-6</v>
      </c>
      <c r="D50" s="6" t="s">
        <v>14</v>
      </c>
      <c r="E50" s="7"/>
      <c r="F50" s="18" t="s">
        <v>74</v>
      </c>
      <c r="G50" s="18"/>
    </row>
  </sheetData>
  <mergeCells count="2">
    <mergeCell ref="K23:P23"/>
    <mergeCell ref="I33:J42"/>
  </mergeCells>
  <dataValidations count="2">
    <dataValidation type="list" allowBlank="1" showInputMessage="1" showErrorMessage="1" sqref="D26:D27 D47:D50 D2:D10" xr:uid="{A6D80531-C4B8-4BE9-8568-CBAD33156A28}">
      <formula1>$I$21:$I$30</formula1>
    </dataValidation>
    <dataValidation type="list" allowBlank="1" showInputMessage="1" showErrorMessage="1" sqref="F2:F50" xr:uid="{75C95B03-706E-4EA8-9C61-24DEF095E35A}">
      <formula1>$J$21:$J$26</formula1>
    </dataValidation>
  </dataValidations>
  <printOptions horizontalCentered="1" verticalCentered="1"/>
  <pageMargins left="0.75" right="0.75" top="1" bottom="1" header="0.5" footer="0.5"/>
  <pageSetup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86D9-3C9B-4428-BA73-69FF73BAB350}">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48-UWSIF-Glut-4-0_5-1</v>
      </c>
      <c r="D2" s="6" t="s">
        <v>69</v>
      </c>
      <c r="E2" s="7"/>
      <c r="F2" s="6" t="s">
        <v>70</v>
      </c>
      <c r="G2" s="21"/>
      <c r="H2" s="13">
        <v>5</v>
      </c>
      <c r="I2" s="26">
        <f>'Tray 1'!I2</f>
        <v>0</v>
      </c>
      <c r="J2" s="24">
        <f>'Tray 1'!J2</f>
        <v>0</v>
      </c>
    </row>
    <row r="3" spans="1:10" ht="12.9" customHeight="1" x14ac:dyDescent="0.25">
      <c r="A3" s="1">
        <v>2</v>
      </c>
      <c r="B3" s="1" t="s">
        <v>9</v>
      </c>
      <c r="C3" s="20" t="str">
        <f>CONCATENATE(D3&amp;I$2,"_",$H$2&amp;"-2")</f>
        <v>48-UWSIF-Glut-4-0_5-2</v>
      </c>
      <c r="D3" s="6" t="s">
        <v>69</v>
      </c>
      <c r="E3" s="7"/>
      <c r="F3" s="22" t="s">
        <v>71</v>
      </c>
      <c r="G3" s="18"/>
    </row>
    <row r="4" spans="1:10" ht="12.9" customHeight="1" x14ac:dyDescent="0.25">
      <c r="A4" s="1">
        <v>3</v>
      </c>
      <c r="B4" s="1" t="s">
        <v>10</v>
      </c>
      <c r="C4" s="20" t="str">
        <f>CONCATENATE(D4&amp;I$2,"_",$H$2&amp;"-3")</f>
        <v>48-UWSIF-Glut-4-0_5-3</v>
      </c>
      <c r="D4" s="6" t="s">
        <v>69</v>
      </c>
      <c r="E4" s="7"/>
      <c r="F4" s="22" t="s">
        <v>71</v>
      </c>
      <c r="G4" s="18"/>
      <c r="I4" s="16" t="s">
        <v>80</v>
      </c>
      <c r="J4" s="17"/>
    </row>
    <row r="5" spans="1:10" ht="12.9" customHeight="1" x14ac:dyDescent="0.25">
      <c r="A5" s="1">
        <v>4</v>
      </c>
      <c r="B5" s="1" t="s">
        <v>11</v>
      </c>
      <c r="C5" s="20" t="str">
        <f>CONCATENATE(D5&amp;I$2,"_",$H$2&amp;"-4")</f>
        <v>48-UWSIF-Glut-4-0_5-4</v>
      </c>
      <c r="D5" s="6" t="s">
        <v>69</v>
      </c>
      <c r="E5" s="7"/>
      <c r="F5" s="22" t="s">
        <v>71</v>
      </c>
      <c r="G5" s="18"/>
      <c r="I5" s="27" t="s">
        <v>76</v>
      </c>
      <c r="J5" s="28"/>
    </row>
    <row r="6" spans="1:10" ht="12.9" customHeight="1" x14ac:dyDescent="0.25">
      <c r="A6" s="1">
        <v>5</v>
      </c>
      <c r="B6" s="1" t="s">
        <v>12</v>
      </c>
      <c r="C6" s="20" t="str">
        <f>CONCATENATE(D6&amp;$I$2,"_",$H$2&amp;"-5")</f>
        <v>48-UWSIF-Glut-4-0_5-5</v>
      </c>
      <c r="D6" s="6" t="s">
        <v>69</v>
      </c>
      <c r="E6" s="7"/>
      <c r="F6" s="22" t="s">
        <v>71</v>
      </c>
      <c r="G6" s="18"/>
      <c r="I6" s="29" t="s">
        <v>16</v>
      </c>
      <c r="J6" s="30"/>
    </row>
    <row r="7" spans="1:10" ht="12.9" customHeight="1" x14ac:dyDescent="0.25">
      <c r="A7" s="1">
        <v>6</v>
      </c>
      <c r="B7" s="1" t="s">
        <v>13</v>
      </c>
      <c r="C7" s="20" t="str">
        <f>CONCATENATE(D7&amp;$I$2,"_",$H$2&amp;"-6")</f>
        <v>48-UWSIF-Glut-4-0_5-6</v>
      </c>
      <c r="D7" s="6" t="s">
        <v>69</v>
      </c>
      <c r="E7" s="7"/>
      <c r="F7" s="22" t="s">
        <v>71</v>
      </c>
      <c r="G7" s="18"/>
      <c r="I7" s="31"/>
      <c r="J7" s="32"/>
    </row>
    <row r="8" spans="1:10" ht="12.9" customHeight="1" x14ac:dyDescent="0.25">
      <c r="A8" s="1">
        <v>7</v>
      </c>
      <c r="B8" s="1" t="s">
        <v>15</v>
      </c>
      <c r="C8" s="20" t="str">
        <f>CONCATENATE(D8&amp;$I$2,"-",$H$2&amp;"-7")</f>
        <v>48-UWSIF-Glut-4-0-5-7</v>
      </c>
      <c r="D8" s="6" t="s">
        <v>69</v>
      </c>
      <c r="E8" s="7"/>
      <c r="F8" s="22" t="s">
        <v>71</v>
      </c>
      <c r="G8" s="18"/>
      <c r="I8" s="33"/>
      <c r="J8" s="34"/>
    </row>
    <row r="9" spans="1:10" ht="12.9" customHeight="1" x14ac:dyDescent="0.25">
      <c r="A9" s="1">
        <v>8</v>
      </c>
      <c r="B9" s="1" t="s">
        <v>17</v>
      </c>
      <c r="C9" s="20" t="str">
        <f>CONCATENATE(D9&amp;I$2,"_",$H$2&amp;"-1")</f>
        <v>47-UWSIF-Alfalfa2-0_5-1</v>
      </c>
      <c r="D9" s="6" t="s">
        <v>14</v>
      </c>
      <c r="E9" s="7"/>
      <c r="F9" s="22" t="s">
        <v>74</v>
      </c>
      <c r="G9" s="18"/>
      <c r="I9" s="35" t="s">
        <v>33</v>
      </c>
      <c r="J9" s="36"/>
    </row>
    <row r="10" spans="1:10" ht="12.9" customHeight="1" x14ac:dyDescent="0.25">
      <c r="A10" s="1">
        <v>9</v>
      </c>
      <c r="B10" s="1" t="s">
        <v>18</v>
      </c>
      <c r="C10" s="20" t="str">
        <f>CONCATENATE(D10&amp;I$2,"_",$H$2&amp;"-2")</f>
        <v>47-UWSIF-Alfalfa2-0_5-2</v>
      </c>
      <c r="D10" s="6" t="s">
        <v>14</v>
      </c>
      <c r="E10" s="7"/>
      <c r="F10" s="22" t="s">
        <v>74</v>
      </c>
      <c r="G10" s="18"/>
      <c r="I10" s="37"/>
      <c r="J10" s="38"/>
    </row>
    <row r="11" spans="1:10" ht="12.9" customHeight="1" x14ac:dyDescent="0.25">
      <c r="A11" s="1">
        <v>10</v>
      </c>
      <c r="B11" s="1" t="s">
        <v>19</v>
      </c>
      <c r="C11" s="8" t="str">
        <f>CONCATENATE($I$2,"_", $H$2, "-"&amp;((ROW()-10+136)))</f>
        <v>0_5-137</v>
      </c>
      <c r="D11" s="23"/>
      <c r="E11" s="23"/>
      <c r="F11" s="22" t="s">
        <v>75</v>
      </c>
      <c r="G11" s="25"/>
      <c r="I11" s="37"/>
      <c r="J11" s="38"/>
    </row>
    <row r="12" spans="1:10" ht="12.9" customHeight="1" x14ac:dyDescent="0.25">
      <c r="A12" s="1">
        <v>11</v>
      </c>
      <c r="B12" s="1" t="s">
        <v>20</v>
      </c>
      <c r="C12" s="8" t="str">
        <f>CONCATENATE($I$2,"_", $H$2, "-"&amp;((ROW()-10)+136))</f>
        <v>0_5-138</v>
      </c>
      <c r="D12" s="23"/>
      <c r="E12" s="23"/>
      <c r="F12" s="22" t="s">
        <v>75</v>
      </c>
      <c r="G12" s="25"/>
      <c r="I12" s="37"/>
      <c r="J12" s="38"/>
    </row>
    <row r="13" spans="1:10" ht="12.9" customHeight="1" x14ac:dyDescent="0.25">
      <c r="A13" s="1">
        <v>12</v>
      </c>
      <c r="B13" s="1" t="s">
        <v>21</v>
      </c>
      <c r="C13" s="8" t="str">
        <f>CONCATENATE($I$2,"_", $H$2, "-"&amp;((ROW()-10)+136))</f>
        <v>0_5-139</v>
      </c>
      <c r="D13" s="23"/>
      <c r="E13" s="23"/>
      <c r="F13" s="22" t="s">
        <v>75</v>
      </c>
      <c r="G13" s="25"/>
      <c r="I13" s="37"/>
      <c r="J13" s="38"/>
    </row>
    <row r="14" spans="1:10" ht="12.9" customHeight="1" x14ac:dyDescent="0.25">
      <c r="A14" s="1">
        <v>13</v>
      </c>
      <c r="B14" s="1" t="s">
        <v>22</v>
      </c>
      <c r="C14" s="8" t="str">
        <f>CONCATENATE($I$2,"_", $H$2, "-"&amp;((ROW()-10)+136))</f>
        <v>0_5-140</v>
      </c>
      <c r="D14" s="23"/>
      <c r="E14" s="23"/>
      <c r="F14" s="22" t="s">
        <v>75</v>
      </c>
      <c r="G14" s="25"/>
      <c r="I14" s="37"/>
      <c r="J14" s="38"/>
    </row>
    <row r="15" spans="1:10" ht="12.9" customHeight="1" x14ac:dyDescent="0.25">
      <c r="A15" s="1">
        <v>14</v>
      </c>
      <c r="B15" s="1" t="s">
        <v>23</v>
      </c>
      <c r="C15" s="8" t="str">
        <f>CONCATENATE($I$2,"_", $H$2, "-"&amp;((ROW()-10)+136))</f>
        <v>0_5-141</v>
      </c>
      <c r="D15" s="23"/>
      <c r="E15" s="23"/>
      <c r="F15" s="22" t="s">
        <v>75</v>
      </c>
      <c r="G15" s="25"/>
      <c r="I15" s="37"/>
      <c r="J15" s="38"/>
    </row>
    <row r="16" spans="1:10" ht="12.9" customHeight="1" x14ac:dyDescent="0.25">
      <c r="A16" s="1">
        <v>15</v>
      </c>
      <c r="B16" s="1" t="s">
        <v>24</v>
      </c>
      <c r="C16" s="8" t="str">
        <f>CONCATENATE($I$2,"_", $H$2, "-"&amp;((ROW()-10)+136))</f>
        <v>0_5-142</v>
      </c>
      <c r="D16" s="23"/>
      <c r="E16" s="23"/>
      <c r="F16" s="22" t="s">
        <v>75</v>
      </c>
      <c r="G16" s="25"/>
      <c r="I16" s="39"/>
      <c r="J16" s="40"/>
    </row>
    <row r="17" spans="1:16" ht="12.9" customHeight="1" x14ac:dyDescent="0.25">
      <c r="A17" s="1">
        <v>16</v>
      </c>
      <c r="B17" s="1" t="s">
        <v>25</v>
      </c>
      <c r="C17" s="8" t="str">
        <f>CONCATENATE($I$2,"_", $H$2, "-"&amp;((ROW()-10)+136))</f>
        <v>0_5-143</v>
      </c>
      <c r="D17" s="23"/>
      <c r="E17" s="23"/>
      <c r="F17" s="22" t="s">
        <v>75</v>
      </c>
      <c r="G17" s="25"/>
      <c r="K17" s="14"/>
    </row>
    <row r="18" spans="1:16" ht="12.9" customHeight="1" x14ac:dyDescent="0.25">
      <c r="A18" s="1">
        <v>17</v>
      </c>
      <c r="B18" s="1" t="s">
        <v>26</v>
      </c>
      <c r="C18" s="8" t="str">
        <f>CONCATENATE($I$2,"_", $H$2, "-"&amp;((ROW()-10)+136))</f>
        <v>0_5-144</v>
      </c>
      <c r="D18" s="23"/>
      <c r="E18" s="23"/>
      <c r="F18" s="22" t="s">
        <v>75</v>
      </c>
      <c r="G18" s="25"/>
    </row>
    <row r="19" spans="1:16" ht="12.9" customHeight="1" thickBot="1" x14ac:dyDescent="0.3">
      <c r="A19" s="1">
        <v>18</v>
      </c>
      <c r="B19" s="1" t="s">
        <v>27</v>
      </c>
      <c r="C19" s="8" t="str">
        <f>CONCATENATE($I$2,"_", $H$2, "-"&amp;((ROW()-10)+136))</f>
        <v>0_5-145</v>
      </c>
      <c r="D19" s="23"/>
      <c r="E19" s="23"/>
      <c r="F19" s="22" t="s">
        <v>75</v>
      </c>
      <c r="G19" s="25"/>
    </row>
    <row r="20" spans="1:16" ht="12.9" customHeight="1" thickBot="1" x14ac:dyDescent="0.3">
      <c r="A20" s="1">
        <v>19</v>
      </c>
      <c r="B20" s="1" t="s">
        <v>28</v>
      </c>
      <c r="C20" s="8" t="str">
        <f>CONCATENATE($I$2,"_", $H$2, "-"&amp;((ROW()-10)+136))</f>
        <v>0_5-146</v>
      </c>
      <c r="D20" s="23"/>
      <c r="E20" s="23"/>
      <c r="F20" s="22" t="s">
        <v>75</v>
      </c>
      <c r="G20" s="25"/>
      <c r="I20" s="41" t="s">
        <v>42</v>
      </c>
      <c r="J20" s="42" t="s">
        <v>67</v>
      </c>
    </row>
    <row r="21" spans="1:16" ht="12.9" customHeight="1" x14ac:dyDescent="0.25">
      <c r="A21" s="1">
        <v>20</v>
      </c>
      <c r="B21" s="1" t="s">
        <v>29</v>
      </c>
      <c r="C21" s="8" t="str">
        <f>CONCATENATE($I$2,"_", $H$2, "-"&amp;((ROW()-10)+136))</f>
        <v>0_5-147</v>
      </c>
      <c r="D21" s="23"/>
      <c r="E21" s="23"/>
      <c r="F21" s="22" t="s">
        <v>75</v>
      </c>
      <c r="G21" s="25"/>
      <c r="I21" s="43" t="s">
        <v>44</v>
      </c>
      <c r="J21" s="44" t="s">
        <v>70</v>
      </c>
      <c r="L21" s="3"/>
      <c r="M21" s="3"/>
      <c r="N21" s="3"/>
      <c r="O21" s="3"/>
    </row>
    <row r="22" spans="1:16" ht="12.9" customHeight="1" x14ac:dyDescent="0.25">
      <c r="A22" s="1">
        <v>21</v>
      </c>
      <c r="B22" s="1" t="s">
        <v>30</v>
      </c>
      <c r="C22" s="8" t="str">
        <f>CONCATENATE($I$2,"_", $H$2, "-"&amp;((ROW()-10)+136))</f>
        <v>0_5-148</v>
      </c>
      <c r="D22" s="23"/>
      <c r="E22" s="23"/>
      <c r="F22" s="22" t="s">
        <v>75</v>
      </c>
      <c r="G22" s="25"/>
      <c r="I22" s="43" t="s">
        <v>46</v>
      </c>
      <c r="J22" s="45" t="s">
        <v>73</v>
      </c>
      <c r="L22" s="3"/>
      <c r="M22" s="3"/>
      <c r="N22" s="3"/>
      <c r="O22" s="3"/>
    </row>
    <row r="23" spans="1:16" ht="12.9" customHeight="1" x14ac:dyDescent="0.25">
      <c r="A23" s="1">
        <v>22</v>
      </c>
      <c r="B23" s="1" t="s">
        <v>31</v>
      </c>
      <c r="C23" s="8" t="str">
        <f>CONCATENATE($I$2,"_", $H$2, "-"&amp;((ROW()-10)+136))</f>
        <v>0_5-149</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"-"&amp;((ROW()-10)+136))</f>
        <v>0_5-150</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"-"&amp;((ROW()-10)+136))</f>
        <v>0_5-151</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47-UWSIF-Alfalfa2-0_5-3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47-UWSIF-Alfalfa2-0_5-4</v>
      </c>
      <c r="D27" s="6" t="s">
        <v>14</v>
      </c>
      <c r="E27" s="7"/>
      <c r="F27" s="18" t="s">
        <v>74</v>
      </c>
      <c r="G27" s="18"/>
      <c r="I27" s="46" t="s">
        <v>54</v>
      </c>
      <c r="L27" s="3"/>
      <c r="M27" s="3"/>
      <c r="N27" s="3"/>
      <c r="O27" s="3"/>
    </row>
    <row r="28" spans="1:16" ht="12.9" customHeight="1" x14ac:dyDescent="0.25">
      <c r="A28" s="1">
        <v>27</v>
      </c>
      <c r="B28" s="1" t="s">
        <v>37</v>
      </c>
      <c r="C28" s="8" t="str">
        <f>CONCATENATE($I$2,"_", $H$2, "-"&amp;((ROW()-12)+136))</f>
        <v>0_5-152</v>
      </c>
      <c r="D28" s="23"/>
      <c r="E28" s="23"/>
      <c r="F28" s="22" t="s">
        <v>75</v>
      </c>
      <c r="G28" s="25"/>
      <c r="I28" s="46" t="s">
        <v>56</v>
      </c>
      <c r="L28" s="3"/>
      <c r="M28" s="3"/>
      <c r="N28" s="3"/>
      <c r="O28" s="3"/>
    </row>
    <row r="29" spans="1:16" ht="12.9" customHeight="1" x14ac:dyDescent="0.25">
      <c r="A29" s="1">
        <v>28</v>
      </c>
      <c r="B29" s="1" t="s">
        <v>38</v>
      </c>
      <c r="C29" s="8" t="str">
        <f>CONCATENATE($I$2,"_", $H$2, "-"&amp;((ROW()-12)+136))</f>
        <v>0_5-153</v>
      </c>
      <c r="D29" s="23"/>
      <c r="E29" s="23"/>
      <c r="F29" s="22" t="s">
        <v>75</v>
      </c>
      <c r="G29" s="25"/>
      <c r="I29" s="43" t="s">
        <v>72</v>
      </c>
      <c r="L29" s="3"/>
      <c r="M29" s="3"/>
      <c r="N29" s="3"/>
      <c r="O29" s="3"/>
    </row>
    <row r="30" spans="1:16" ht="12.9" customHeight="1" thickBot="1" x14ac:dyDescent="0.3">
      <c r="A30" s="1">
        <v>29</v>
      </c>
      <c r="B30" s="1" t="s">
        <v>39</v>
      </c>
      <c r="C30" s="8" t="str">
        <f>CONCATENATE($I$2,"_", $H$2, "-"&amp;((ROW()-12)+136))</f>
        <v>0_5-154</v>
      </c>
      <c r="D30" s="23"/>
      <c r="E30" s="23"/>
      <c r="F30" s="22" t="s">
        <v>75</v>
      </c>
      <c r="G30" s="25"/>
      <c r="I30" s="48" t="s">
        <v>69</v>
      </c>
      <c r="L30" s="3"/>
      <c r="M30" s="3"/>
      <c r="N30" s="3"/>
      <c r="O30" s="3"/>
    </row>
    <row r="31" spans="1:16" ht="12.9" customHeight="1" x14ac:dyDescent="0.25">
      <c r="A31" s="1">
        <v>30</v>
      </c>
      <c r="B31" s="1" t="s">
        <v>40</v>
      </c>
      <c r="C31" s="8" t="str">
        <f>CONCATENATE($I$2,"_", $H$2, "-"&amp;((ROW()-12)+136))</f>
        <v>0_5-155</v>
      </c>
      <c r="D31" s="23"/>
      <c r="E31" s="23"/>
      <c r="F31" s="22" t="s">
        <v>75</v>
      </c>
      <c r="G31" s="25"/>
      <c r="L31" s="3"/>
      <c r="M31" s="3"/>
      <c r="N31" s="3"/>
      <c r="O31" s="3"/>
    </row>
    <row r="32" spans="1:16" ht="12.9" customHeight="1" thickBot="1" x14ac:dyDescent="0.3">
      <c r="A32" s="1">
        <v>31</v>
      </c>
      <c r="B32" s="1" t="s">
        <v>41</v>
      </c>
      <c r="C32" s="8" t="str">
        <f>CONCATENATE($I$2,"_", $H$2, "-"&amp;((ROW()-12)+136))</f>
        <v>0_5-156</v>
      </c>
      <c r="D32" s="23"/>
      <c r="E32" s="23"/>
      <c r="F32" s="22" t="s">
        <v>75</v>
      </c>
      <c r="G32" s="25"/>
      <c r="L32" s="3"/>
      <c r="M32" s="3"/>
      <c r="N32" s="3"/>
      <c r="O32" s="3"/>
    </row>
    <row r="33" spans="1:15" ht="12.9" customHeight="1" x14ac:dyDescent="0.25">
      <c r="A33" s="1">
        <v>32</v>
      </c>
      <c r="B33" s="1" t="s">
        <v>43</v>
      </c>
      <c r="C33" s="8" t="str">
        <f>CONCATENATE($I$2,"_", $H$2, "-"&amp;((ROW()-12)+136))</f>
        <v>0_5-157</v>
      </c>
      <c r="D33" s="23"/>
      <c r="E33" s="23"/>
      <c r="F33" s="22" t="s">
        <v>75</v>
      </c>
      <c r="G33" s="25"/>
      <c r="I33" s="54" t="s">
        <v>79</v>
      </c>
      <c r="J33" s="55"/>
      <c r="L33" s="3"/>
      <c r="M33" s="3"/>
      <c r="N33" s="3"/>
      <c r="O33" s="3"/>
    </row>
    <row r="34" spans="1:15" ht="12.9" customHeight="1" x14ac:dyDescent="0.25">
      <c r="A34" s="1">
        <v>33</v>
      </c>
      <c r="B34" s="1" t="s">
        <v>45</v>
      </c>
      <c r="C34" s="8" t="str">
        <f>CONCATENATE($I$2,"_", $H$2, "-"&amp;((ROW()-12)+136))</f>
        <v>0_5-158</v>
      </c>
      <c r="D34" s="23"/>
      <c r="E34" s="23"/>
      <c r="F34" s="22" t="s">
        <v>75</v>
      </c>
      <c r="G34" s="25"/>
      <c r="I34" s="56"/>
      <c r="J34" s="57"/>
      <c r="L34" s="3"/>
      <c r="M34" s="3"/>
      <c r="N34" s="3"/>
      <c r="O34" s="3"/>
    </row>
    <row r="35" spans="1:15" ht="12.9" customHeight="1" x14ac:dyDescent="0.25">
      <c r="A35" s="1">
        <v>34</v>
      </c>
      <c r="B35" s="1" t="s">
        <v>47</v>
      </c>
      <c r="C35" s="8" t="str">
        <f>CONCATENATE($I$2,"_", $H$2, "-"&amp;((ROW()-12)+136))</f>
        <v>0_5-159</v>
      </c>
      <c r="D35" s="23"/>
      <c r="E35" s="23"/>
      <c r="F35" s="22" t="s">
        <v>75</v>
      </c>
      <c r="G35" s="25"/>
      <c r="I35" s="56"/>
      <c r="J35" s="57"/>
    </row>
    <row r="36" spans="1:15" ht="12.9" customHeight="1" x14ac:dyDescent="0.25">
      <c r="A36" s="1">
        <v>35</v>
      </c>
      <c r="B36" s="1" t="s">
        <v>48</v>
      </c>
      <c r="C36" s="8" t="str">
        <f>CONCATENATE($I$2,"_", $H$2, "-"&amp;((ROW()-12)+136))</f>
        <v>0_5-160</v>
      </c>
      <c r="D36" s="23"/>
      <c r="E36" s="23"/>
      <c r="F36" s="22" t="s">
        <v>75</v>
      </c>
      <c r="G36" s="25"/>
      <c r="I36" s="56"/>
      <c r="J36" s="57"/>
    </row>
    <row r="37" spans="1:15" ht="12.9" customHeight="1" x14ac:dyDescent="0.25">
      <c r="A37" s="1">
        <v>36</v>
      </c>
      <c r="B37" s="1" t="s">
        <v>50</v>
      </c>
      <c r="C37" s="8" t="str">
        <f>CONCATENATE($I$2,"_", $H$2, "-"&amp;((ROW()-12)+136))</f>
        <v>0_5-161</v>
      </c>
      <c r="D37" s="23"/>
      <c r="E37" s="23"/>
      <c r="F37" s="22" t="s">
        <v>75</v>
      </c>
      <c r="G37" s="25"/>
      <c r="I37" s="56"/>
      <c r="J37" s="57"/>
    </row>
    <row r="38" spans="1:15" ht="12.9" customHeight="1" x14ac:dyDescent="0.25">
      <c r="A38" s="1">
        <v>37</v>
      </c>
      <c r="B38" s="1" t="s">
        <v>52</v>
      </c>
      <c r="C38" s="8" t="str">
        <f>CONCATENATE($I$2,"_", $H$2, "-"&amp;((ROW()-12)+136))</f>
        <v>0_5-162</v>
      </c>
      <c r="D38" s="23"/>
      <c r="E38" s="23"/>
      <c r="F38" s="22" t="s">
        <v>75</v>
      </c>
      <c r="G38" s="25"/>
      <c r="I38" s="56"/>
      <c r="J38" s="57"/>
    </row>
    <row r="39" spans="1:15" ht="12.9" customHeight="1" x14ac:dyDescent="0.25">
      <c r="A39" s="1">
        <v>38</v>
      </c>
      <c r="B39" s="1" t="s">
        <v>53</v>
      </c>
      <c r="C39" s="8" t="str">
        <f>CONCATENATE($I$2,"_", $H$2, "-"&amp;((ROW()-12)+136))</f>
        <v>0_5-163</v>
      </c>
      <c r="D39" s="23"/>
      <c r="E39" s="23"/>
      <c r="F39" s="22" t="s">
        <v>75</v>
      </c>
      <c r="G39" s="25"/>
      <c r="I39" s="56"/>
      <c r="J39" s="57"/>
    </row>
    <row r="40" spans="1:15" ht="12.9" customHeight="1" x14ac:dyDescent="0.25">
      <c r="A40" s="1">
        <v>39</v>
      </c>
      <c r="B40" s="1" t="s">
        <v>55</v>
      </c>
      <c r="C40" s="8" t="str">
        <f>CONCATENATE($I$2,"_", $H$2, "-"&amp;((ROW()-12)+136))</f>
        <v>0_5-164</v>
      </c>
      <c r="D40" s="23"/>
      <c r="E40" s="23"/>
      <c r="F40" s="22" t="s">
        <v>75</v>
      </c>
      <c r="G40" s="25"/>
      <c r="I40" s="56"/>
      <c r="J40" s="57"/>
    </row>
    <row r="41" spans="1:15" ht="12.9" customHeight="1" x14ac:dyDescent="0.25">
      <c r="A41" s="1">
        <v>40</v>
      </c>
      <c r="B41" s="1" t="s">
        <v>57</v>
      </c>
      <c r="C41" s="8" t="str">
        <f>CONCATENATE($I$2,"_", $H$2, "-"&amp;((ROW()-12)+136))</f>
        <v>0_5-165</v>
      </c>
      <c r="D41" s="23"/>
      <c r="E41" s="23"/>
      <c r="F41" s="22" t="s">
        <v>75</v>
      </c>
      <c r="G41" s="25"/>
      <c r="I41" s="56"/>
      <c r="J41" s="57"/>
    </row>
    <row r="42" spans="1:15" ht="12.9" customHeight="1" x14ac:dyDescent="0.25">
      <c r="A42" s="1">
        <v>41</v>
      </c>
      <c r="B42" s="1" t="s">
        <v>58</v>
      </c>
      <c r="C42" s="8" t="str">
        <f>CONCATENATE($I$2,"_", $H$2, "-"&amp;((ROW()-12)+136))</f>
        <v>0_5-166</v>
      </c>
      <c r="D42" s="23"/>
      <c r="E42" s="23"/>
      <c r="F42" s="22" t="s">
        <v>75</v>
      </c>
      <c r="G42" s="25"/>
      <c r="I42" s="56"/>
      <c r="J42" s="57"/>
    </row>
    <row r="43" spans="1:15" ht="12.9" customHeight="1" thickBot="1" x14ac:dyDescent="0.3">
      <c r="A43" s="1">
        <v>42</v>
      </c>
      <c r="B43" s="1" t="s">
        <v>59</v>
      </c>
      <c r="C43" s="8" t="str">
        <f>CONCATENATE($I$2,"_", $H$2, "-"&amp;((ROW()-12)+136))</f>
        <v>0_5-167</v>
      </c>
      <c r="D43" s="23"/>
      <c r="E43" s="23"/>
      <c r="F43" s="22" t="s">
        <v>75</v>
      </c>
      <c r="G43" s="25"/>
      <c r="I43" s="50"/>
      <c r="J43" s="51"/>
    </row>
    <row r="44" spans="1:15" ht="12.9" customHeight="1" x14ac:dyDescent="0.25">
      <c r="A44" s="1">
        <v>43</v>
      </c>
      <c r="B44" s="1" t="s">
        <v>60</v>
      </c>
      <c r="C44" s="8" t="str">
        <f>CONCATENATE($I$2,"_", $H$2, "-"&amp;((ROW()-12)+136))</f>
        <v>0_5-168</v>
      </c>
      <c r="D44" s="23"/>
      <c r="E44" s="23"/>
      <c r="F44" s="22" t="s">
        <v>75</v>
      </c>
      <c r="G44" s="25"/>
    </row>
    <row r="45" spans="1:15" ht="12.9" customHeight="1" x14ac:dyDescent="0.25">
      <c r="A45" s="1">
        <v>44</v>
      </c>
      <c r="B45" s="1" t="s">
        <v>61</v>
      </c>
      <c r="C45" s="8" t="str">
        <f>CONCATENATE($I$2,"_", $H$2, "-"&amp;((ROW()-12)+136))</f>
        <v>0_5-169</v>
      </c>
      <c r="D45" s="23"/>
      <c r="E45" s="23"/>
      <c r="F45" s="22" t="s">
        <v>75</v>
      </c>
      <c r="G45" s="25"/>
    </row>
    <row r="46" spans="1:15" ht="12.9" customHeight="1" x14ac:dyDescent="0.25">
      <c r="A46" s="1">
        <v>45</v>
      </c>
      <c r="B46" s="1" t="s">
        <v>62</v>
      </c>
      <c r="C46" s="8" t="str">
        <f>CONCATENATE($I$2,"_", $H$2, "-"&amp;((ROW()-12)+136))</f>
        <v>0_5-170</v>
      </c>
      <c r="D46" s="23"/>
      <c r="E46" s="23"/>
      <c r="F46" s="22" t="s">
        <v>75</v>
      </c>
      <c r="G46" s="25"/>
    </row>
    <row r="47" spans="1:15" ht="12.9" customHeight="1" x14ac:dyDescent="0.25">
      <c r="A47" s="1">
        <v>46</v>
      </c>
      <c r="B47" s="1" t="s">
        <v>63</v>
      </c>
      <c r="C47" s="20" t="str">
        <f>CONCATENATE(D47&amp;I$2,"_",$H$2&amp;"-8")</f>
        <v>48-UWSIF-Glut-4-0_5-8</v>
      </c>
      <c r="D47" s="6" t="s">
        <v>69</v>
      </c>
      <c r="E47" s="7"/>
      <c r="F47" s="18" t="s">
        <v>73</v>
      </c>
      <c r="G47" s="18"/>
    </row>
    <row r="48" spans="1:15" ht="12.9" customHeight="1" x14ac:dyDescent="0.25">
      <c r="A48" s="1">
        <v>47</v>
      </c>
      <c r="B48" s="1" t="s">
        <v>64</v>
      </c>
      <c r="C48" s="20" t="str">
        <f>CONCATENATE(D48&amp;I$2,"_",$H$2&amp;"-9")</f>
        <v>48-UWSIF-Glut-4-0_5-9</v>
      </c>
      <c r="D48" s="6" t="s">
        <v>69</v>
      </c>
      <c r="E48" s="7"/>
      <c r="F48" s="18" t="s">
        <v>73</v>
      </c>
      <c r="G48" s="18"/>
    </row>
    <row r="49" spans="1:7" ht="12.9" customHeight="1" x14ac:dyDescent="0.25">
      <c r="A49" s="1">
        <v>48</v>
      </c>
      <c r="B49" s="1" t="s">
        <v>65</v>
      </c>
      <c r="C49" s="20" t="str">
        <f>CONCATENATE(D49&amp;I$2,"_",$H$2&amp;"-5")</f>
        <v>47-UWSIF-Alfalfa2-0_5-5</v>
      </c>
      <c r="D49" s="6" t="s">
        <v>14</v>
      </c>
      <c r="E49" s="7"/>
      <c r="F49" s="18" t="s">
        <v>74</v>
      </c>
      <c r="G49" s="18"/>
    </row>
    <row r="50" spans="1:7" ht="12.9" customHeight="1" x14ac:dyDescent="0.25">
      <c r="A50" s="1">
        <v>49</v>
      </c>
      <c r="B50" s="1" t="s">
        <v>66</v>
      </c>
      <c r="C50" s="20" t="str">
        <f>CONCATENATE(D50&amp;I$2,"_",$H$2&amp;"-6")</f>
        <v>47-UWSIF-Alfalfa2-0_5-6</v>
      </c>
      <c r="D50" s="6" t="s">
        <v>14</v>
      </c>
      <c r="E50" s="7"/>
      <c r="F50" s="18" t="s">
        <v>74</v>
      </c>
      <c r="G50" s="18"/>
    </row>
  </sheetData>
  <mergeCells count="2">
    <mergeCell ref="K23:P23"/>
    <mergeCell ref="I33:J42"/>
  </mergeCells>
  <dataValidations count="2">
    <dataValidation type="list" allowBlank="1" showInputMessage="1" showErrorMessage="1" sqref="F2:F50" xr:uid="{2D30721F-A391-4257-ABD0-A0E78A7C5E51}">
      <formula1>$J$21:$J$26</formula1>
    </dataValidation>
    <dataValidation type="list" allowBlank="1" showInputMessage="1" showErrorMessage="1" sqref="D26:D27 D47:D50 D2:D10" xr:uid="{7B70B152-022B-406C-923F-4112E1FCBE99}">
      <formula1>$I$21:$I$30</formula1>
    </dataValidation>
  </dataValidations>
  <printOptions horizontalCentered="1" verticalCentered="1"/>
  <pageMargins left="0.75" right="0.75" top="1" bottom="1" header="0.5" footer="0.5"/>
  <pageSetup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FF44-8919-401E-B53D-0FBF5EEAF1D9}">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48-UWSIF-Glut-4-0_6-1</v>
      </c>
      <c r="D2" s="6" t="s">
        <v>69</v>
      </c>
      <c r="E2" s="7"/>
      <c r="F2" s="6" t="s">
        <v>70</v>
      </c>
      <c r="G2" s="21"/>
      <c r="H2" s="13">
        <v>6</v>
      </c>
      <c r="I2" s="26">
        <f>'Tray 1'!I2</f>
        <v>0</v>
      </c>
      <c r="J2" s="24">
        <f>'Tray 1'!J2</f>
        <v>0</v>
      </c>
    </row>
    <row r="3" spans="1:10" ht="12.9" customHeight="1" x14ac:dyDescent="0.25">
      <c r="A3" s="1">
        <v>2</v>
      </c>
      <c r="B3" s="1" t="s">
        <v>9</v>
      </c>
      <c r="C3" s="20" t="str">
        <f>CONCATENATE(D3&amp;I$2,"_",$H$2&amp;"-2")</f>
        <v>48-UWSIF-Glut-4-0_6-2</v>
      </c>
      <c r="D3" s="6" t="s">
        <v>69</v>
      </c>
      <c r="E3" s="7"/>
      <c r="F3" s="22" t="s">
        <v>71</v>
      </c>
      <c r="G3" s="18"/>
    </row>
    <row r="4" spans="1:10" ht="12.9" customHeight="1" x14ac:dyDescent="0.25">
      <c r="A4" s="1">
        <v>3</v>
      </c>
      <c r="B4" s="1" t="s">
        <v>10</v>
      </c>
      <c r="C4" s="20" t="str">
        <f>CONCATENATE(D4&amp;I$2,"_",$H$2&amp;"-3")</f>
        <v>48-UWSIF-Glut-4-0_6-3</v>
      </c>
      <c r="D4" s="6" t="s">
        <v>69</v>
      </c>
      <c r="E4" s="7"/>
      <c r="F4" s="22" t="s">
        <v>71</v>
      </c>
      <c r="G4" s="18"/>
      <c r="I4" s="16" t="s">
        <v>80</v>
      </c>
      <c r="J4" s="17"/>
    </row>
    <row r="5" spans="1:10" ht="12.9" customHeight="1" x14ac:dyDescent="0.25">
      <c r="A5" s="1">
        <v>4</v>
      </c>
      <c r="B5" s="1" t="s">
        <v>11</v>
      </c>
      <c r="C5" s="20" t="str">
        <f>CONCATENATE(D5&amp;I$2,"_",$H$2&amp;"-4")</f>
        <v>48-UWSIF-Glut-4-0_6-4</v>
      </c>
      <c r="D5" s="6" t="s">
        <v>69</v>
      </c>
      <c r="E5" s="7"/>
      <c r="F5" s="22" t="s">
        <v>71</v>
      </c>
      <c r="G5" s="18"/>
      <c r="I5" s="27" t="s">
        <v>76</v>
      </c>
      <c r="J5" s="28"/>
    </row>
    <row r="6" spans="1:10" ht="12.9" customHeight="1" x14ac:dyDescent="0.25">
      <c r="A6" s="1">
        <v>5</v>
      </c>
      <c r="B6" s="1" t="s">
        <v>12</v>
      </c>
      <c r="C6" s="20" t="str">
        <f>CONCATENATE(D6&amp;$I$2,"_",$H$2&amp;"-5")</f>
        <v>48-UWSIF-Glut-4-0_6-5</v>
      </c>
      <c r="D6" s="6" t="s">
        <v>69</v>
      </c>
      <c r="E6" s="7"/>
      <c r="F6" s="22" t="s">
        <v>71</v>
      </c>
      <c r="G6" s="18"/>
      <c r="I6" s="29" t="s">
        <v>16</v>
      </c>
      <c r="J6" s="30"/>
    </row>
    <row r="7" spans="1:10" ht="12.9" customHeight="1" x14ac:dyDescent="0.25">
      <c r="A7" s="1">
        <v>6</v>
      </c>
      <c r="B7" s="1" t="s">
        <v>13</v>
      </c>
      <c r="C7" s="20" t="str">
        <f>CONCATENATE(D7&amp;$I$2,"_",$H$2&amp;"-6")</f>
        <v>48-UWSIF-Glut-4-0_6-6</v>
      </c>
      <c r="D7" s="6" t="s">
        <v>69</v>
      </c>
      <c r="E7" s="7"/>
      <c r="F7" s="22" t="s">
        <v>71</v>
      </c>
      <c r="G7" s="18"/>
      <c r="I7" s="31"/>
      <c r="J7" s="32"/>
    </row>
    <row r="8" spans="1:10" ht="12.9" customHeight="1" x14ac:dyDescent="0.25">
      <c r="A8" s="1">
        <v>7</v>
      </c>
      <c r="B8" s="1" t="s">
        <v>15</v>
      </c>
      <c r="C8" s="20" t="str">
        <f>CONCATENATE(D8&amp;$I$2,"-",$H$2&amp;"-7")</f>
        <v>48-UWSIF-Glut-4-0-6-7</v>
      </c>
      <c r="D8" s="6" t="s">
        <v>69</v>
      </c>
      <c r="E8" s="7"/>
      <c r="F8" s="22" t="s">
        <v>71</v>
      </c>
      <c r="G8" s="18"/>
      <c r="I8" s="33"/>
      <c r="J8" s="34"/>
    </row>
    <row r="9" spans="1:10" ht="12.9" customHeight="1" x14ac:dyDescent="0.25">
      <c r="A9" s="1">
        <v>8</v>
      </c>
      <c r="B9" s="1" t="s">
        <v>17</v>
      </c>
      <c r="C9" s="20" t="str">
        <f>CONCATENATE(D9&amp;I$2,"_",$H$2&amp;"-1")</f>
        <v>47-UWSIF-Alfalfa2-0_6-1</v>
      </c>
      <c r="D9" s="6" t="s">
        <v>14</v>
      </c>
      <c r="E9" s="7"/>
      <c r="F9" s="22" t="s">
        <v>74</v>
      </c>
      <c r="G9" s="18"/>
      <c r="I9" s="35" t="s">
        <v>33</v>
      </c>
      <c r="J9" s="36"/>
    </row>
    <row r="10" spans="1:10" ht="12.9" customHeight="1" x14ac:dyDescent="0.25">
      <c r="A10" s="1">
        <v>9</v>
      </c>
      <c r="B10" s="1" t="s">
        <v>18</v>
      </c>
      <c r="C10" s="20" t="str">
        <f>CONCATENATE(D10&amp;I$2,"_",$H$2&amp;"-2")</f>
        <v>47-UWSIF-Alfalfa2-0_6-2</v>
      </c>
      <c r="D10" s="6" t="s">
        <v>14</v>
      </c>
      <c r="E10" s="7"/>
      <c r="F10" s="22" t="s">
        <v>74</v>
      </c>
      <c r="G10" s="18"/>
      <c r="I10" s="37"/>
      <c r="J10" s="38"/>
    </row>
    <row r="11" spans="1:10" ht="12.9" customHeight="1" x14ac:dyDescent="0.25">
      <c r="A11" s="1">
        <v>10</v>
      </c>
      <c r="B11" s="1" t="s">
        <v>19</v>
      </c>
      <c r="C11" s="8" t="str">
        <f>CONCATENATE($I$2,"_", $H$2, "-"&amp;((ROW()-10+170)))</f>
        <v>0_6-171</v>
      </c>
      <c r="D11" s="23"/>
      <c r="E11" s="23"/>
      <c r="F11" s="22" t="s">
        <v>75</v>
      </c>
      <c r="G11" s="25"/>
      <c r="I11" s="37"/>
      <c r="J11" s="38"/>
    </row>
    <row r="12" spans="1:10" ht="12.9" customHeight="1" x14ac:dyDescent="0.25">
      <c r="A12" s="1">
        <v>11</v>
      </c>
      <c r="B12" s="1" t="s">
        <v>20</v>
      </c>
      <c r="C12" s="8" t="str">
        <f>CONCATENATE($I$2,"_", $H$2, "-"&amp;((ROW()-10)+170))</f>
        <v>0_6-172</v>
      </c>
      <c r="D12" s="23"/>
      <c r="E12" s="23"/>
      <c r="F12" s="22" t="s">
        <v>75</v>
      </c>
      <c r="G12" s="25"/>
      <c r="I12" s="37"/>
      <c r="J12" s="38"/>
    </row>
    <row r="13" spans="1:10" ht="12.9" customHeight="1" x14ac:dyDescent="0.25">
      <c r="A13" s="1">
        <v>12</v>
      </c>
      <c r="B13" s="1" t="s">
        <v>21</v>
      </c>
      <c r="C13" s="8" t="str">
        <f>CONCATENATE($I$2,"_", $H$2, "-"&amp;((ROW()-10)+170))</f>
        <v>0_6-173</v>
      </c>
      <c r="D13" s="23"/>
      <c r="E13" s="23"/>
      <c r="F13" s="22" t="s">
        <v>75</v>
      </c>
      <c r="G13" s="25"/>
      <c r="I13" s="37"/>
      <c r="J13" s="38"/>
    </row>
    <row r="14" spans="1:10" ht="12.9" customHeight="1" x14ac:dyDescent="0.25">
      <c r="A14" s="1">
        <v>13</v>
      </c>
      <c r="B14" s="1" t="s">
        <v>22</v>
      </c>
      <c r="C14" s="8" t="str">
        <f>CONCATENATE($I$2,"_", $H$2, "-"&amp;((ROW()-10)+170))</f>
        <v>0_6-174</v>
      </c>
      <c r="D14" s="23"/>
      <c r="E14" s="23"/>
      <c r="F14" s="22" t="s">
        <v>75</v>
      </c>
      <c r="G14" s="25"/>
      <c r="I14" s="37"/>
      <c r="J14" s="38"/>
    </row>
    <row r="15" spans="1:10" ht="12.9" customHeight="1" x14ac:dyDescent="0.25">
      <c r="A15" s="1">
        <v>14</v>
      </c>
      <c r="B15" s="1" t="s">
        <v>23</v>
      </c>
      <c r="C15" s="8" t="str">
        <f>CONCATENATE($I$2,"_", $H$2, "-"&amp;((ROW()-10)+170))</f>
        <v>0_6-175</v>
      </c>
      <c r="D15" s="23"/>
      <c r="E15" s="23"/>
      <c r="F15" s="22" t="s">
        <v>75</v>
      </c>
      <c r="G15" s="25"/>
      <c r="I15" s="37"/>
      <c r="J15" s="38"/>
    </row>
    <row r="16" spans="1:10" ht="12.9" customHeight="1" x14ac:dyDescent="0.25">
      <c r="A16" s="1">
        <v>15</v>
      </c>
      <c r="B16" s="1" t="s">
        <v>24</v>
      </c>
      <c r="C16" s="8" t="str">
        <f>CONCATENATE($I$2,"_", $H$2, "-"&amp;((ROW()-10)+170))</f>
        <v>0_6-176</v>
      </c>
      <c r="D16" s="23"/>
      <c r="E16" s="23"/>
      <c r="F16" s="22" t="s">
        <v>75</v>
      </c>
      <c r="G16" s="25"/>
      <c r="I16" s="39"/>
      <c r="J16" s="40"/>
    </row>
    <row r="17" spans="1:16" ht="12.9" customHeight="1" x14ac:dyDescent="0.25">
      <c r="A17" s="1">
        <v>16</v>
      </c>
      <c r="B17" s="1" t="s">
        <v>25</v>
      </c>
      <c r="C17" s="8" t="str">
        <f>CONCATENATE($I$2,"_", $H$2, "-"&amp;((ROW()-10)+170))</f>
        <v>0_6-177</v>
      </c>
      <c r="D17" s="23"/>
      <c r="E17" s="23"/>
      <c r="F17" s="22" t="s">
        <v>75</v>
      </c>
      <c r="G17" s="25"/>
      <c r="K17" s="14"/>
    </row>
    <row r="18" spans="1:16" ht="12.9" customHeight="1" x14ac:dyDescent="0.25">
      <c r="A18" s="1">
        <v>17</v>
      </c>
      <c r="B18" s="1" t="s">
        <v>26</v>
      </c>
      <c r="C18" s="8" t="str">
        <f>CONCATENATE($I$2,"_", $H$2, "-"&amp;((ROW()-10)+170))</f>
        <v>0_6-178</v>
      </c>
      <c r="D18" s="23"/>
      <c r="E18" s="23"/>
      <c r="F18" s="22" t="s">
        <v>75</v>
      </c>
      <c r="G18" s="25"/>
    </row>
    <row r="19" spans="1:16" ht="12.9" customHeight="1" thickBot="1" x14ac:dyDescent="0.3">
      <c r="A19" s="1">
        <v>18</v>
      </c>
      <c r="B19" s="1" t="s">
        <v>27</v>
      </c>
      <c r="C19" s="8" t="str">
        <f>CONCATENATE($I$2,"_", $H$2, "-"&amp;((ROW()-10)+170))</f>
        <v>0_6-179</v>
      </c>
      <c r="D19" s="23"/>
      <c r="E19" s="23"/>
      <c r="F19" s="22" t="s">
        <v>75</v>
      </c>
      <c r="G19" s="25"/>
    </row>
    <row r="20" spans="1:16" ht="12.9" customHeight="1" thickBot="1" x14ac:dyDescent="0.3">
      <c r="A20" s="1">
        <v>19</v>
      </c>
      <c r="B20" s="1" t="s">
        <v>28</v>
      </c>
      <c r="C20" s="8" t="str">
        <f>CONCATENATE($I$2,"_", $H$2, "-"&amp;((ROW()-10)+170))</f>
        <v>0_6-180</v>
      </c>
      <c r="D20" s="23"/>
      <c r="E20" s="23"/>
      <c r="F20" s="22" t="s">
        <v>75</v>
      </c>
      <c r="G20" s="25"/>
      <c r="I20" s="41" t="s">
        <v>42</v>
      </c>
      <c r="J20" s="42" t="s">
        <v>67</v>
      </c>
    </row>
    <row r="21" spans="1:16" ht="12.9" customHeight="1" x14ac:dyDescent="0.25">
      <c r="A21" s="1">
        <v>20</v>
      </c>
      <c r="B21" s="1" t="s">
        <v>29</v>
      </c>
      <c r="C21" s="8" t="str">
        <f>CONCATENATE($I$2,"_", $H$2, "-"&amp;((ROW()-10)+170))</f>
        <v>0_6-181</v>
      </c>
      <c r="D21" s="23"/>
      <c r="E21" s="23"/>
      <c r="F21" s="22" t="s">
        <v>75</v>
      </c>
      <c r="G21" s="25"/>
      <c r="I21" s="43" t="s">
        <v>44</v>
      </c>
      <c r="J21" s="44" t="s">
        <v>70</v>
      </c>
      <c r="L21" s="3"/>
      <c r="M21" s="3"/>
      <c r="N21" s="3"/>
      <c r="O21" s="3"/>
    </row>
    <row r="22" spans="1:16" ht="12.9" customHeight="1" x14ac:dyDescent="0.25">
      <c r="A22" s="1">
        <v>21</v>
      </c>
      <c r="B22" s="1" t="s">
        <v>30</v>
      </c>
      <c r="C22" s="8" t="str">
        <f>CONCATENATE($I$2,"_", $H$2, "-"&amp;((ROW()-10)+170))</f>
        <v>0_6-182</v>
      </c>
      <c r="D22" s="23"/>
      <c r="E22" s="23"/>
      <c r="F22" s="22" t="s">
        <v>75</v>
      </c>
      <c r="G22" s="25"/>
      <c r="I22" s="43" t="s">
        <v>46</v>
      </c>
      <c r="J22" s="45" t="s">
        <v>73</v>
      </c>
      <c r="L22" s="3"/>
      <c r="M22" s="3"/>
      <c r="N22" s="3"/>
      <c r="O22" s="3"/>
    </row>
    <row r="23" spans="1:16" ht="12.9" customHeight="1" x14ac:dyDescent="0.25">
      <c r="A23" s="1">
        <v>22</v>
      </c>
      <c r="B23" s="1" t="s">
        <v>31</v>
      </c>
      <c r="C23" s="8" t="str">
        <f>CONCATENATE($I$2,"_", $H$2, "-"&amp;((ROW()-10)+170))</f>
        <v>0_6-183</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"-"&amp;((ROW()-10)+170))</f>
        <v>0_6-184</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"-"&amp;((ROW()-10)+170))</f>
        <v>0_6-185</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47-UWSIF-Alfalfa2-0_6-3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47-UWSIF-Alfalfa2-0_6-4</v>
      </c>
      <c r="D27" s="6" t="s">
        <v>14</v>
      </c>
      <c r="E27" s="7"/>
      <c r="F27" s="18" t="s">
        <v>74</v>
      </c>
      <c r="G27" s="18"/>
      <c r="I27" s="46" t="s">
        <v>54</v>
      </c>
      <c r="L27" s="3"/>
      <c r="M27" s="3"/>
      <c r="N27" s="3"/>
      <c r="O27" s="3"/>
    </row>
    <row r="28" spans="1:16" ht="12.9" customHeight="1" x14ac:dyDescent="0.25">
      <c r="A28" s="1">
        <v>27</v>
      </c>
      <c r="B28" s="1" t="s">
        <v>37</v>
      </c>
      <c r="C28" s="8" t="str">
        <f>CONCATENATE($I$2,"_", $H$2, "-"&amp;((ROW()-12)+170))</f>
        <v>0_6-186</v>
      </c>
      <c r="D28" s="23"/>
      <c r="E28" s="23"/>
      <c r="F28" s="22" t="s">
        <v>75</v>
      </c>
      <c r="G28" s="25"/>
      <c r="I28" s="46" t="s">
        <v>56</v>
      </c>
      <c r="L28" s="3"/>
      <c r="M28" s="3"/>
      <c r="N28" s="3"/>
      <c r="O28" s="3"/>
    </row>
    <row r="29" spans="1:16" ht="12.9" customHeight="1" x14ac:dyDescent="0.25">
      <c r="A29" s="1">
        <v>28</v>
      </c>
      <c r="B29" s="1" t="s">
        <v>38</v>
      </c>
      <c r="C29" s="8" t="str">
        <f>CONCATENATE($I$2,"_", $H$2, "-"&amp;((ROW()-12)+170))</f>
        <v>0_6-187</v>
      </c>
      <c r="D29" s="23"/>
      <c r="E29" s="23"/>
      <c r="F29" s="22" t="s">
        <v>75</v>
      </c>
      <c r="G29" s="25"/>
      <c r="I29" s="43" t="s">
        <v>72</v>
      </c>
      <c r="L29" s="3"/>
      <c r="M29" s="3"/>
      <c r="N29" s="3"/>
      <c r="O29" s="3"/>
    </row>
    <row r="30" spans="1:16" ht="12.9" customHeight="1" thickBot="1" x14ac:dyDescent="0.3">
      <c r="A30" s="1">
        <v>29</v>
      </c>
      <c r="B30" s="1" t="s">
        <v>39</v>
      </c>
      <c r="C30" s="8" t="str">
        <f>CONCATENATE($I$2,"_", $H$2, "-"&amp;((ROW()-12)+170))</f>
        <v>0_6-188</v>
      </c>
      <c r="D30" s="23"/>
      <c r="E30" s="23"/>
      <c r="F30" s="22" t="s">
        <v>75</v>
      </c>
      <c r="G30" s="25"/>
      <c r="I30" s="48" t="s">
        <v>69</v>
      </c>
      <c r="L30" s="3"/>
      <c r="M30" s="3"/>
      <c r="N30" s="3"/>
      <c r="O30" s="3"/>
    </row>
    <row r="31" spans="1:16" ht="12.9" customHeight="1" x14ac:dyDescent="0.25">
      <c r="A31" s="1">
        <v>30</v>
      </c>
      <c r="B31" s="1" t="s">
        <v>40</v>
      </c>
      <c r="C31" s="8" t="str">
        <f>CONCATENATE($I$2,"_", $H$2, "-"&amp;((ROW()-12)+170))</f>
        <v>0_6-189</v>
      </c>
      <c r="D31" s="23"/>
      <c r="E31" s="23"/>
      <c r="F31" s="22" t="s">
        <v>75</v>
      </c>
      <c r="G31" s="25"/>
      <c r="L31" s="3"/>
      <c r="M31" s="3"/>
      <c r="N31" s="3"/>
      <c r="O31" s="3"/>
    </row>
    <row r="32" spans="1:16" ht="12.9" customHeight="1" thickBot="1" x14ac:dyDescent="0.3">
      <c r="A32" s="1">
        <v>31</v>
      </c>
      <c r="B32" s="1" t="s">
        <v>41</v>
      </c>
      <c r="C32" s="8" t="str">
        <f>CONCATENATE($I$2,"_", $H$2, "-"&amp;((ROW()-12)+170))</f>
        <v>0_6-190</v>
      </c>
      <c r="D32" s="23"/>
      <c r="E32" s="23"/>
      <c r="F32" s="22" t="s">
        <v>75</v>
      </c>
      <c r="G32" s="25"/>
      <c r="L32" s="3"/>
      <c r="M32" s="3"/>
      <c r="N32" s="3"/>
      <c r="O32" s="3"/>
    </row>
    <row r="33" spans="1:15" ht="12.9" customHeight="1" x14ac:dyDescent="0.25">
      <c r="A33" s="1">
        <v>32</v>
      </c>
      <c r="B33" s="1" t="s">
        <v>43</v>
      </c>
      <c r="C33" s="8" t="str">
        <f>CONCATENATE($I$2,"_", $H$2, "-"&amp;((ROW()-12)+170))</f>
        <v>0_6-191</v>
      </c>
      <c r="D33" s="23"/>
      <c r="E33" s="23"/>
      <c r="F33" s="22" t="s">
        <v>75</v>
      </c>
      <c r="G33" s="25"/>
      <c r="I33" s="54" t="s">
        <v>79</v>
      </c>
      <c r="J33" s="55"/>
      <c r="L33" s="3"/>
      <c r="M33" s="3"/>
      <c r="N33" s="3"/>
      <c r="O33" s="3"/>
    </row>
    <row r="34" spans="1:15" ht="12.9" customHeight="1" x14ac:dyDescent="0.25">
      <c r="A34" s="1">
        <v>33</v>
      </c>
      <c r="B34" s="1" t="s">
        <v>45</v>
      </c>
      <c r="C34" s="8" t="str">
        <f>CONCATENATE($I$2,"_", $H$2, "-"&amp;((ROW()-12)+170))</f>
        <v>0_6-192</v>
      </c>
      <c r="D34" s="23"/>
      <c r="E34" s="23"/>
      <c r="F34" s="22" t="s">
        <v>75</v>
      </c>
      <c r="G34" s="25"/>
      <c r="I34" s="56"/>
      <c r="J34" s="57"/>
      <c r="L34" s="3"/>
      <c r="M34" s="3"/>
      <c r="N34" s="3"/>
      <c r="O34" s="3"/>
    </row>
    <row r="35" spans="1:15" ht="12.9" customHeight="1" x14ac:dyDescent="0.25">
      <c r="A35" s="1">
        <v>34</v>
      </c>
      <c r="B35" s="1" t="s">
        <v>47</v>
      </c>
      <c r="C35" s="8" t="str">
        <f>CONCATENATE($I$2,"_", $H$2, "-"&amp;((ROW()-12)+170))</f>
        <v>0_6-193</v>
      </c>
      <c r="D35" s="23"/>
      <c r="E35" s="23"/>
      <c r="F35" s="22" t="s">
        <v>75</v>
      </c>
      <c r="G35" s="25"/>
      <c r="I35" s="56"/>
      <c r="J35" s="57"/>
    </row>
    <row r="36" spans="1:15" ht="12.9" customHeight="1" x14ac:dyDescent="0.25">
      <c r="A36" s="1">
        <v>35</v>
      </c>
      <c r="B36" s="1" t="s">
        <v>48</v>
      </c>
      <c r="C36" s="8" t="str">
        <f>CONCATENATE($I$2,"_", $H$2, "-"&amp;((ROW()-12)+170))</f>
        <v>0_6-194</v>
      </c>
      <c r="D36" s="23"/>
      <c r="E36" s="23"/>
      <c r="F36" s="22" t="s">
        <v>75</v>
      </c>
      <c r="G36" s="25"/>
      <c r="I36" s="56"/>
      <c r="J36" s="57"/>
    </row>
    <row r="37" spans="1:15" ht="12.9" customHeight="1" x14ac:dyDescent="0.25">
      <c r="A37" s="1">
        <v>36</v>
      </c>
      <c r="B37" s="1" t="s">
        <v>50</v>
      </c>
      <c r="C37" s="8" t="str">
        <f>CONCATENATE($I$2,"_", $H$2, "-"&amp;((ROW()-12)+170))</f>
        <v>0_6-195</v>
      </c>
      <c r="D37" s="23"/>
      <c r="E37" s="23"/>
      <c r="F37" s="22" t="s">
        <v>75</v>
      </c>
      <c r="G37" s="25"/>
      <c r="I37" s="56"/>
      <c r="J37" s="57"/>
    </row>
    <row r="38" spans="1:15" ht="12.9" customHeight="1" x14ac:dyDescent="0.25">
      <c r="A38" s="1">
        <v>37</v>
      </c>
      <c r="B38" s="1" t="s">
        <v>52</v>
      </c>
      <c r="C38" s="8" t="str">
        <f>CONCATENATE($I$2,"_", $H$2, "-"&amp;((ROW()-12)+170))</f>
        <v>0_6-196</v>
      </c>
      <c r="D38" s="23"/>
      <c r="E38" s="23"/>
      <c r="F38" s="22" t="s">
        <v>75</v>
      </c>
      <c r="G38" s="25"/>
      <c r="I38" s="56"/>
      <c r="J38" s="57"/>
    </row>
    <row r="39" spans="1:15" ht="12.9" customHeight="1" x14ac:dyDescent="0.25">
      <c r="A39" s="1">
        <v>38</v>
      </c>
      <c r="B39" s="1" t="s">
        <v>53</v>
      </c>
      <c r="C39" s="8" t="str">
        <f>CONCATENATE($I$2,"_", $H$2, "-"&amp;((ROW()-12)+170))</f>
        <v>0_6-197</v>
      </c>
      <c r="D39" s="23"/>
      <c r="E39" s="23"/>
      <c r="F39" s="22" t="s">
        <v>75</v>
      </c>
      <c r="G39" s="25"/>
      <c r="I39" s="56"/>
      <c r="J39" s="57"/>
    </row>
    <row r="40" spans="1:15" ht="12.9" customHeight="1" x14ac:dyDescent="0.25">
      <c r="A40" s="1">
        <v>39</v>
      </c>
      <c r="B40" s="1" t="s">
        <v>55</v>
      </c>
      <c r="C40" s="8" t="str">
        <f>CONCATENATE($I$2,"_", $H$2, "-"&amp;((ROW()-12)+170))</f>
        <v>0_6-198</v>
      </c>
      <c r="D40" s="23"/>
      <c r="E40" s="23"/>
      <c r="F40" s="22" t="s">
        <v>75</v>
      </c>
      <c r="G40" s="25"/>
      <c r="I40" s="56"/>
      <c r="J40" s="57"/>
    </row>
    <row r="41" spans="1:15" ht="12.9" customHeight="1" x14ac:dyDescent="0.25">
      <c r="A41" s="1">
        <v>40</v>
      </c>
      <c r="B41" s="1" t="s">
        <v>57</v>
      </c>
      <c r="C41" s="8" t="str">
        <f>CONCATENATE($I$2,"_", $H$2, "-"&amp;((ROW()-12)+170))</f>
        <v>0_6-199</v>
      </c>
      <c r="D41" s="23"/>
      <c r="E41" s="23"/>
      <c r="F41" s="22" t="s">
        <v>75</v>
      </c>
      <c r="G41" s="25"/>
      <c r="I41" s="56"/>
      <c r="J41" s="57"/>
    </row>
    <row r="42" spans="1:15" ht="12.9" customHeight="1" x14ac:dyDescent="0.25">
      <c r="A42" s="1">
        <v>41</v>
      </c>
      <c r="B42" s="1" t="s">
        <v>58</v>
      </c>
      <c r="C42" s="8" t="str">
        <f>CONCATENATE($I$2,"_", $H$2, "-"&amp;((ROW()-12)+170))</f>
        <v>0_6-200</v>
      </c>
      <c r="D42" s="23"/>
      <c r="E42" s="23"/>
      <c r="F42" s="22" t="s">
        <v>75</v>
      </c>
      <c r="G42" s="25"/>
      <c r="I42" s="56"/>
      <c r="J42" s="57"/>
    </row>
    <row r="43" spans="1:15" ht="12.9" customHeight="1" thickBot="1" x14ac:dyDescent="0.3">
      <c r="A43" s="1">
        <v>42</v>
      </c>
      <c r="B43" s="1" t="s">
        <v>59</v>
      </c>
      <c r="C43" s="8" t="str">
        <f>CONCATENATE($I$2,"_", $H$2, "-"&amp;((ROW()-12)+170))</f>
        <v>0_6-201</v>
      </c>
      <c r="D43" s="23"/>
      <c r="E43" s="23"/>
      <c r="F43" s="22" t="s">
        <v>75</v>
      </c>
      <c r="G43" s="25"/>
      <c r="I43" s="50"/>
      <c r="J43" s="51"/>
    </row>
    <row r="44" spans="1:15" ht="12.9" customHeight="1" x14ac:dyDescent="0.25">
      <c r="A44" s="1">
        <v>43</v>
      </c>
      <c r="B44" s="1" t="s">
        <v>60</v>
      </c>
      <c r="C44" s="8" t="str">
        <f>CONCATENATE($I$2,"_", $H$2, "-"&amp;((ROW()-12)+170))</f>
        <v>0_6-202</v>
      </c>
      <c r="D44" s="23"/>
      <c r="E44" s="23"/>
      <c r="F44" s="22" t="s">
        <v>75</v>
      </c>
      <c r="G44" s="25"/>
    </row>
    <row r="45" spans="1:15" ht="12.9" customHeight="1" x14ac:dyDescent="0.25">
      <c r="A45" s="1">
        <v>44</v>
      </c>
      <c r="B45" s="1" t="s">
        <v>61</v>
      </c>
      <c r="C45" s="8" t="str">
        <f>CONCATENATE($I$2,"_", $H$2, "-"&amp;((ROW()-12)+170))</f>
        <v>0_6-203</v>
      </c>
      <c r="D45" s="23"/>
      <c r="E45" s="23"/>
      <c r="F45" s="22" t="s">
        <v>75</v>
      </c>
      <c r="G45" s="25"/>
    </row>
    <row r="46" spans="1:15" ht="12.9" customHeight="1" x14ac:dyDescent="0.25">
      <c r="A46" s="1">
        <v>45</v>
      </c>
      <c r="B46" s="1" t="s">
        <v>62</v>
      </c>
      <c r="C46" s="8" t="str">
        <f>CONCATENATE($I$2,"_", $H$2, "-"&amp;((ROW()-12)+170))</f>
        <v>0_6-204</v>
      </c>
      <c r="D46" s="23"/>
      <c r="E46" s="23"/>
      <c r="F46" s="22" t="s">
        <v>75</v>
      </c>
      <c r="G46" s="25"/>
    </row>
    <row r="47" spans="1:15" ht="12.9" customHeight="1" x14ac:dyDescent="0.25">
      <c r="A47" s="1">
        <v>46</v>
      </c>
      <c r="B47" s="1" t="s">
        <v>63</v>
      </c>
      <c r="C47" s="20" t="str">
        <f>CONCATENATE(D47&amp;I$2,"_",$H$2&amp;"-8")</f>
        <v>48-UWSIF-Glut-4-0_6-8</v>
      </c>
      <c r="D47" s="6" t="s">
        <v>69</v>
      </c>
      <c r="E47" s="7"/>
      <c r="F47" s="18" t="s">
        <v>73</v>
      </c>
      <c r="G47" s="18"/>
    </row>
    <row r="48" spans="1:15" ht="12.9" customHeight="1" x14ac:dyDescent="0.25">
      <c r="A48" s="1">
        <v>47</v>
      </c>
      <c r="B48" s="1" t="s">
        <v>64</v>
      </c>
      <c r="C48" s="20" t="str">
        <f>CONCATENATE(D48&amp;I$2,"_",$H$2&amp;"-9")</f>
        <v>48-UWSIF-Glut-4-0_6-9</v>
      </c>
      <c r="D48" s="6" t="s">
        <v>69</v>
      </c>
      <c r="E48" s="7"/>
      <c r="F48" s="18" t="s">
        <v>73</v>
      </c>
      <c r="G48" s="18"/>
    </row>
    <row r="49" spans="1:7" ht="12.9" customHeight="1" x14ac:dyDescent="0.25">
      <c r="A49" s="1">
        <v>48</v>
      </c>
      <c r="B49" s="1" t="s">
        <v>65</v>
      </c>
      <c r="C49" s="20" t="str">
        <f>CONCATENATE(D49&amp;I$2,"_",$H$2&amp;"-5")</f>
        <v>47-UWSIF-Alfalfa2-0_6-5</v>
      </c>
      <c r="D49" s="6" t="s">
        <v>14</v>
      </c>
      <c r="E49" s="7"/>
      <c r="F49" s="18" t="s">
        <v>74</v>
      </c>
      <c r="G49" s="18"/>
    </row>
    <row r="50" spans="1:7" ht="12.9" customHeight="1" x14ac:dyDescent="0.25">
      <c r="A50" s="1">
        <v>49</v>
      </c>
      <c r="B50" s="1" t="s">
        <v>66</v>
      </c>
      <c r="C50" s="20" t="str">
        <f>CONCATENATE(D50&amp;I$2,"_",$H$2&amp;"-6")</f>
        <v>47-UWSIF-Alfalfa2-0_6-6</v>
      </c>
      <c r="D50" s="6" t="s">
        <v>14</v>
      </c>
      <c r="E50" s="7"/>
      <c r="F50" s="18" t="s">
        <v>74</v>
      </c>
      <c r="G50" s="18"/>
    </row>
  </sheetData>
  <mergeCells count="2">
    <mergeCell ref="K23:P23"/>
    <mergeCell ref="I33:J42"/>
  </mergeCells>
  <dataValidations count="2">
    <dataValidation type="list" allowBlank="1" showInputMessage="1" showErrorMessage="1" sqref="D26:D27 D47:D50 D2:D10" xr:uid="{62B80E61-0A2A-46B6-9019-52CF92EF80E4}">
      <formula1>$I$21:$I$30</formula1>
    </dataValidation>
    <dataValidation type="list" allowBlank="1" showInputMessage="1" showErrorMessage="1" sqref="F2:F50" xr:uid="{33723A81-D61D-42A0-968E-9371DE5899C3}">
      <formula1>$J$21:$J$26</formula1>
    </dataValidation>
  </dataValidations>
  <printOptions horizontalCentered="1" verticalCentered="1"/>
  <pageMargins left="0.75" right="0.75" top="1" bottom="1" header="0.5" footer="0.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A004-4099-4FA7-A9D7-DA4DBB8CDEEB}">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48-UWSIF-Glut-4-0_7-1</v>
      </c>
      <c r="D2" s="6" t="s">
        <v>69</v>
      </c>
      <c r="E2" s="7"/>
      <c r="F2" s="6" t="s">
        <v>70</v>
      </c>
      <c r="G2" s="21"/>
      <c r="H2" s="13">
        <v>7</v>
      </c>
      <c r="I2" s="26">
        <f>'Tray 1'!I2</f>
        <v>0</v>
      </c>
      <c r="J2" s="24">
        <f>'Tray 1'!J2</f>
        <v>0</v>
      </c>
    </row>
    <row r="3" spans="1:10" ht="12.9" customHeight="1" x14ac:dyDescent="0.25">
      <c r="A3" s="1">
        <v>2</v>
      </c>
      <c r="B3" s="1" t="s">
        <v>9</v>
      </c>
      <c r="C3" s="20" t="str">
        <f>CONCATENATE(D3&amp;I$2,"_",$H$2&amp;"-2")</f>
        <v>48-UWSIF-Glut-4-0_7-2</v>
      </c>
      <c r="D3" s="6" t="s">
        <v>69</v>
      </c>
      <c r="E3" s="7"/>
      <c r="F3" s="22" t="s">
        <v>71</v>
      </c>
      <c r="G3" s="18"/>
    </row>
    <row r="4" spans="1:10" ht="12.9" customHeight="1" x14ac:dyDescent="0.25">
      <c r="A4" s="1">
        <v>3</v>
      </c>
      <c r="B4" s="1" t="s">
        <v>10</v>
      </c>
      <c r="C4" s="20" t="str">
        <f>CONCATENATE(D4&amp;I$2,"_",$H$2&amp;"-3")</f>
        <v>48-UWSIF-Glut-4-0_7-3</v>
      </c>
      <c r="D4" s="6" t="s">
        <v>69</v>
      </c>
      <c r="E4" s="7"/>
      <c r="F4" s="22" t="s">
        <v>71</v>
      </c>
      <c r="G4" s="18"/>
      <c r="I4" s="16" t="s">
        <v>80</v>
      </c>
      <c r="J4" s="17"/>
    </row>
    <row r="5" spans="1:10" ht="12.9" customHeight="1" x14ac:dyDescent="0.25">
      <c r="A5" s="1">
        <v>4</v>
      </c>
      <c r="B5" s="1" t="s">
        <v>11</v>
      </c>
      <c r="C5" s="20" t="str">
        <f>CONCATENATE(D5&amp;I$2,"_",$H$2&amp;"-4")</f>
        <v>48-UWSIF-Glut-4-0_7-4</v>
      </c>
      <c r="D5" s="6" t="s">
        <v>69</v>
      </c>
      <c r="E5" s="7"/>
      <c r="F5" s="22" t="s">
        <v>71</v>
      </c>
      <c r="G5" s="18"/>
      <c r="I5" s="27" t="s">
        <v>76</v>
      </c>
      <c r="J5" s="28"/>
    </row>
    <row r="6" spans="1:10" ht="12.9" customHeight="1" x14ac:dyDescent="0.25">
      <c r="A6" s="1">
        <v>5</v>
      </c>
      <c r="B6" s="1" t="s">
        <v>12</v>
      </c>
      <c r="C6" s="20" t="str">
        <f>CONCATENATE(D6&amp;$I$2,"_",$H$2&amp;"-5")</f>
        <v>48-UWSIF-Glut-4-0_7-5</v>
      </c>
      <c r="D6" s="6" t="s">
        <v>69</v>
      </c>
      <c r="E6" s="7"/>
      <c r="F6" s="22" t="s">
        <v>71</v>
      </c>
      <c r="G6" s="18"/>
      <c r="I6" s="29" t="s">
        <v>16</v>
      </c>
      <c r="J6" s="30"/>
    </row>
    <row r="7" spans="1:10" ht="12.9" customHeight="1" x14ac:dyDescent="0.25">
      <c r="A7" s="1">
        <v>6</v>
      </c>
      <c r="B7" s="1" t="s">
        <v>13</v>
      </c>
      <c r="C7" s="20" t="str">
        <f>CONCATENATE(D7&amp;$I$2,"_",$H$2&amp;"-6")</f>
        <v>48-UWSIF-Glut-4-0_7-6</v>
      </c>
      <c r="D7" s="6" t="s">
        <v>69</v>
      </c>
      <c r="E7" s="7"/>
      <c r="F7" s="22" t="s">
        <v>71</v>
      </c>
      <c r="G7" s="18"/>
      <c r="I7" s="31"/>
      <c r="J7" s="32"/>
    </row>
    <row r="8" spans="1:10" ht="12.9" customHeight="1" x14ac:dyDescent="0.25">
      <c r="A8" s="1">
        <v>7</v>
      </c>
      <c r="B8" s="1" t="s">
        <v>15</v>
      </c>
      <c r="C8" s="20" t="str">
        <f>CONCATENATE(D8&amp;$I$2,"-",$H$2&amp;"-7")</f>
        <v>48-UWSIF-Glut-4-0-7-7</v>
      </c>
      <c r="D8" s="6" t="s">
        <v>69</v>
      </c>
      <c r="E8" s="7"/>
      <c r="F8" s="22" t="s">
        <v>71</v>
      </c>
      <c r="G8" s="18"/>
      <c r="I8" s="33"/>
      <c r="J8" s="34"/>
    </row>
    <row r="9" spans="1:10" ht="12.9" customHeight="1" x14ac:dyDescent="0.25">
      <c r="A9" s="1">
        <v>8</v>
      </c>
      <c r="B9" s="1" t="s">
        <v>17</v>
      </c>
      <c r="C9" s="20" t="str">
        <f>CONCATENATE(D9&amp;I$2,"_",$H$2&amp;"-1")</f>
        <v>47-UWSIF-Alfalfa2-0_7-1</v>
      </c>
      <c r="D9" s="6" t="s">
        <v>14</v>
      </c>
      <c r="E9" s="7"/>
      <c r="F9" s="22" t="s">
        <v>74</v>
      </c>
      <c r="G9" s="18"/>
      <c r="I9" s="35" t="s">
        <v>33</v>
      </c>
      <c r="J9" s="36"/>
    </row>
    <row r="10" spans="1:10" ht="12.9" customHeight="1" x14ac:dyDescent="0.25">
      <c r="A10" s="1">
        <v>9</v>
      </c>
      <c r="B10" s="1" t="s">
        <v>18</v>
      </c>
      <c r="C10" s="20" t="str">
        <f>CONCATENATE(D10&amp;I$2,"_",$H$2&amp;"-2")</f>
        <v>47-UWSIF-Alfalfa2-0_7-2</v>
      </c>
      <c r="D10" s="6" t="s">
        <v>14</v>
      </c>
      <c r="E10" s="7"/>
      <c r="F10" s="22" t="s">
        <v>74</v>
      </c>
      <c r="G10" s="18"/>
      <c r="I10" s="37"/>
      <c r="J10" s="38"/>
    </row>
    <row r="11" spans="1:10" ht="12.9" customHeight="1" x14ac:dyDescent="0.25">
      <c r="A11" s="1">
        <v>10</v>
      </c>
      <c r="B11" s="1" t="s">
        <v>19</v>
      </c>
      <c r="C11" s="8" t="str">
        <f>CONCATENATE($I$2,"_", $H$2, "-"&amp;((ROW()-10+204)))</f>
        <v>0_7-205</v>
      </c>
      <c r="D11" s="23"/>
      <c r="E11" s="23"/>
      <c r="F11" s="22" t="s">
        <v>75</v>
      </c>
      <c r="G11" s="25"/>
      <c r="I11" s="37"/>
      <c r="J11" s="38"/>
    </row>
    <row r="12" spans="1:10" ht="12.9" customHeight="1" x14ac:dyDescent="0.25">
      <c r="A12" s="1">
        <v>11</v>
      </c>
      <c r="B12" s="1" t="s">
        <v>20</v>
      </c>
      <c r="C12" s="8" t="str">
        <f>CONCATENATE($I$2,"_", $H$2, "-"&amp;((ROW()-10)+204))</f>
        <v>0_7-206</v>
      </c>
      <c r="D12" s="23"/>
      <c r="E12" s="23"/>
      <c r="F12" s="22" t="s">
        <v>75</v>
      </c>
      <c r="G12" s="25"/>
      <c r="I12" s="37"/>
      <c r="J12" s="38"/>
    </row>
    <row r="13" spans="1:10" ht="12.9" customHeight="1" x14ac:dyDescent="0.25">
      <c r="A13" s="1">
        <v>12</v>
      </c>
      <c r="B13" s="1" t="s">
        <v>21</v>
      </c>
      <c r="C13" s="8" t="str">
        <f>CONCATENATE($I$2,"_", $H$2, "-"&amp;((ROW()-10)+204))</f>
        <v>0_7-207</v>
      </c>
      <c r="D13" s="23"/>
      <c r="E13" s="23"/>
      <c r="F13" s="22" t="s">
        <v>75</v>
      </c>
      <c r="G13" s="25"/>
      <c r="I13" s="37"/>
      <c r="J13" s="38"/>
    </row>
    <row r="14" spans="1:10" ht="12.9" customHeight="1" x14ac:dyDescent="0.25">
      <c r="A14" s="1">
        <v>13</v>
      </c>
      <c r="B14" s="1" t="s">
        <v>22</v>
      </c>
      <c r="C14" s="8" t="str">
        <f>CONCATENATE($I$2,"_", $H$2, "-"&amp;((ROW()-10)+204))</f>
        <v>0_7-208</v>
      </c>
      <c r="D14" s="23"/>
      <c r="E14" s="23"/>
      <c r="F14" s="22" t="s">
        <v>75</v>
      </c>
      <c r="G14" s="25"/>
      <c r="I14" s="37"/>
      <c r="J14" s="38"/>
    </row>
    <row r="15" spans="1:10" ht="12.9" customHeight="1" x14ac:dyDescent="0.25">
      <c r="A15" s="1">
        <v>14</v>
      </c>
      <c r="B15" s="1" t="s">
        <v>23</v>
      </c>
      <c r="C15" s="8" t="str">
        <f>CONCATENATE($I$2,"_", $H$2, "-"&amp;((ROW()-10)+204))</f>
        <v>0_7-209</v>
      </c>
      <c r="D15" s="23"/>
      <c r="E15" s="23"/>
      <c r="F15" s="22" t="s">
        <v>75</v>
      </c>
      <c r="G15" s="25"/>
      <c r="I15" s="37"/>
      <c r="J15" s="38"/>
    </row>
    <row r="16" spans="1:10" ht="12.9" customHeight="1" x14ac:dyDescent="0.25">
      <c r="A16" s="1">
        <v>15</v>
      </c>
      <c r="B16" s="1" t="s">
        <v>24</v>
      </c>
      <c r="C16" s="8" t="str">
        <f>CONCATENATE($I$2,"_", $H$2, "-"&amp;((ROW()-10)+204))</f>
        <v>0_7-210</v>
      </c>
      <c r="D16" s="23"/>
      <c r="E16" s="23"/>
      <c r="F16" s="22" t="s">
        <v>75</v>
      </c>
      <c r="G16" s="25"/>
      <c r="I16" s="39"/>
      <c r="J16" s="40"/>
    </row>
    <row r="17" spans="1:16" ht="12.9" customHeight="1" x14ac:dyDescent="0.25">
      <c r="A17" s="1">
        <v>16</v>
      </c>
      <c r="B17" s="1" t="s">
        <v>25</v>
      </c>
      <c r="C17" s="8" t="str">
        <f>CONCATENATE($I$2,"_", $H$2, "-"&amp;((ROW()-10)+204))</f>
        <v>0_7-211</v>
      </c>
      <c r="D17" s="23"/>
      <c r="E17" s="23"/>
      <c r="F17" s="22" t="s">
        <v>75</v>
      </c>
      <c r="G17" s="25"/>
      <c r="K17" s="14"/>
    </row>
    <row r="18" spans="1:16" ht="12.9" customHeight="1" x14ac:dyDescent="0.25">
      <c r="A18" s="1">
        <v>17</v>
      </c>
      <c r="B18" s="1" t="s">
        <v>26</v>
      </c>
      <c r="C18" s="8" t="str">
        <f>CONCATENATE($I$2,"_", $H$2, "-"&amp;((ROW()-10)+204))</f>
        <v>0_7-212</v>
      </c>
      <c r="D18" s="23"/>
      <c r="E18" s="23"/>
      <c r="F18" s="22" t="s">
        <v>75</v>
      </c>
      <c r="G18" s="25"/>
    </row>
    <row r="19" spans="1:16" ht="12.9" customHeight="1" thickBot="1" x14ac:dyDescent="0.3">
      <c r="A19" s="1">
        <v>18</v>
      </c>
      <c r="B19" s="1" t="s">
        <v>27</v>
      </c>
      <c r="C19" s="8" t="str">
        <f>CONCATENATE($I$2,"_", $H$2, "-"&amp;((ROW()-10)+204))</f>
        <v>0_7-213</v>
      </c>
      <c r="D19" s="23"/>
      <c r="E19" s="23"/>
      <c r="F19" s="22" t="s">
        <v>75</v>
      </c>
      <c r="G19" s="25"/>
    </row>
    <row r="20" spans="1:16" ht="12.9" customHeight="1" thickBot="1" x14ac:dyDescent="0.3">
      <c r="A20" s="1">
        <v>19</v>
      </c>
      <c r="B20" s="1" t="s">
        <v>28</v>
      </c>
      <c r="C20" s="8" t="str">
        <f>CONCATENATE($I$2,"_", $H$2, "-"&amp;((ROW()-10)+204))</f>
        <v>0_7-214</v>
      </c>
      <c r="D20" s="23"/>
      <c r="E20" s="23"/>
      <c r="F20" s="22" t="s">
        <v>75</v>
      </c>
      <c r="G20" s="25"/>
      <c r="I20" s="41" t="s">
        <v>42</v>
      </c>
      <c r="J20" s="42" t="s">
        <v>67</v>
      </c>
    </row>
    <row r="21" spans="1:16" ht="12.9" customHeight="1" x14ac:dyDescent="0.25">
      <c r="A21" s="1">
        <v>20</v>
      </c>
      <c r="B21" s="1" t="s">
        <v>29</v>
      </c>
      <c r="C21" s="8" t="str">
        <f>CONCATENATE($I$2,"_", $H$2, "-"&amp;((ROW()-10)+204))</f>
        <v>0_7-215</v>
      </c>
      <c r="D21" s="23"/>
      <c r="E21" s="23"/>
      <c r="F21" s="22" t="s">
        <v>75</v>
      </c>
      <c r="G21" s="25"/>
      <c r="I21" s="43" t="s">
        <v>44</v>
      </c>
      <c r="J21" s="44" t="s">
        <v>70</v>
      </c>
      <c r="L21" s="3"/>
      <c r="M21" s="3"/>
      <c r="N21" s="3"/>
      <c r="O21" s="3"/>
    </row>
    <row r="22" spans="1:16" ht="12.9" customHeight="1" x14ac:dyDescent="0.25">
      <c r="A22" s="1">
        <v>21</v>
      </c>
      <c r="B22" s="1" t="s">
        <v>30</v>
      </c>
      <c r="C22" s="8" t="str">
        <f>CONCATENATE($I$2,"_", $H$2, "-"&amp;((ROW()-10)+204))</f>
        <v>0_7-216</v>
      </c>
      <c r="D22" s="23"/>
      <c r="E22" s="23"/>
      <c r="F22" s="22" t="s">
        <v>75</v>
      </c>
      <c r="G22" s="25"/>
      <c r="I22" s="43" t="s">
        <v>46</v>
      </c>
      <c r="J22" s="45" t="s">
        <v>73</v>
      </c>
      <c r="L22" s="3"/>
      <c r="M22" s="3"/>
      <c r="N22" s="3"/>
      <c r="O22" s="3"/>
    </row>
    <row r="23" spans="1:16" ht="12.9" customHeight="1" x14ac:dyDescent="0.25">
      <c r="A23" s="1">
        <v>22</v>
      </c>
      <c r="B23" s="1" t="s">
        <v>31</v>
      </c>
      <c r="C23" s="8" t="str">
        <f>CONCATENATE($I$2,"_", $H$2, "-"&amp;((ROW()-10)+204))</f>
        <v>0_7-217</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"-"&amp;((ROW()-10)+204))</f>
        <v>0_7-218</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"-"&amp;((ROW()-10)+204))</f>
        <v>0_7-219</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47-UWSIF-Alfalfa2-0_7-3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47-UWSIF-Alfalfa2-0_7-4</v>
      </c>
      <c r="D27" s="6" t="s">
        <v>14</v>
      </c>
      <c r="E27" s="7"/>
      <c r="F27" s="18" t="s">
        <v>74</v>
      </c>
      <c r="G27" s="18"/>
      <c r="I27" s="46" t="s">
        <v>54</v>
      </c>
      <c r="L27" s="3"/>
      <c r="M27" s="3"/>
      <c r="N27" s="3"/>
      <c r="O27" s="3"/>
    </row>
    <row r="28" spans="1:16" ht="12.9" customHeight="1" x14ac:dyDescent="0.25">
      <c r="A28" s="1">
        <v>27</v>
      </c>
      <c r="B28" s="1" t="s">
        <v>37</v>
      </c>
      <c r="C28" s="8" t="str">
        <f>CONCATENATE($I$2,"_", $H$2, "-"&amp;((ROW()-12)+204))</f>
        <v>0_7-220</v>
      </c>
      <c r="D28" s="23"/>
      <c r="E28" s="23"/>
      <c r="F28" s="22" t="s">
        <v>75</v>
      </c>
      <c r="G28" s="25"/>
      <c r="I28" s="46" t="s">
        <v>56</v>
      </c>
      <c r="L28" s="3"/>
      <c r="M28" s="3"/>
      <c r="N28" s="3"/>
      <c r="O28" s="3"/>
    </row>
    <row r="29" spans="1:16" ht="12.9" customHeight="1" x14ac:dyDescent="0.25">
      <c r="A29" s="1">
        <v>28</v>
      </c>
      <c r="B29" s="1" t="s">
        <v>38</v>
      </c>
      <c r="C29" s="8" t="str">
        <f>CONCATENATE($I$2,"_", $H$2, "-"&amp;((ROW()-12)+204))</f>
        <v>0_7-221</v>
      </c>
      <c r="D29" s="23"/>
      <c r="E29" s="23"/>
      <c r="F29" s="22" t="s">
        <v>75</v>
      </c>
      <c r="G29" s="25"/>
      <c r="I29" s="43" t="s">
        <v>72</v>
      </c>
      <c r="L29" s="3"/>
      <c r="M29" s="3"/>
      <c r="N29" s="3"/>
      <c r="O29" s="3"/>
    </row>
    <row r="30" spans="1:16" ht="12.9" customHeight="1" thickBot="1" x14ac:dyDescent="0.3">
      <c r="A30" s="1">
        <v>29</v>
      </c>
      <c r="B30" s="1" t="s">
        <v>39</v>
      </c>
      <c r="C30" s="8" t="str">
        <f>CONCATENATE($I$2,"_", $H$2, "-"&amp;((ROW()-12)+204))</f>
        <v>0_7-222</v>
      </c>
      <c r="D30" s="23"/>
      <c r="E30" s="23"/>
      <c r="F30" s="22" t="s">
        <v>75</v>
      </c>
      <c r="G30" s="25"/>
      <c r="I30" s="48" t="s">
        <v>69</v>
      </c>
      <c r="L30" s="3"/>
      <c r="M30" s="3"/>
      <c r="N30" s="3"/>
      <c r="O30" s="3"/>
    </row>
    <row r="31" spans="1:16" ht="12.9" customHeight="1" x14ac:dyDescent="0.25">
      <c r="A31" s="1">
        <v>30</v>
      </c>
      <c r="B31" s="1" t="s">
        <v>40</v>
      </c>
      <c r="C31" s="8" t="str">
        <f>CONCATENATE($I$2,"_", $H$2, "-"&amp;((ROW()-12)+204))</f>
        <v>0_7-223</v>
      </c>
      <c r="D31" s="23"/>
      <c r="E31" s="23"/>
      <c r="F31" s="22" t="s">
        <v>75</v>
      </c>
      <c r="G31" s="25"/>
      <c r="L31" s="3"/>
      <c r="M31" s="3"/>
      <c r="N31" s="3"/>
      <c r="O31" s="3"/>
    </row>
    <row r="32" spans="1:16" ht="12.9" customHeight="1" thickBot="1" x14ac:dyDescent="0.3">
      <c r="A32" s="1">
        <v>31</v>
      </c>
      <c r="B32" s="1" t="s">
        <v>41</v>
      </c>
      <c r="C32" s="8" t="str">
        <f>CONCATENATE($I$2,"_", $H$2, "-"&amp;((ROW()-12)+204))</f>
        <v>0_7-224</v>
      </c>
      <c r="D32" s="23"/>
      <c r="E32" s="23"/>
      <c r="F32" s="22" t="s">
        <v>75</v>
      </c>
      <c r="G32" s="25"/>
      <c r="L32" s="3"/>
      <c r="M32" s="3"/>
      <c r="N32" s="3"/>
      <c r="O32" s="3"/>
    </row>
    <row r="33" spans="1:15" ht="12.9" customHeight="1" x14ac:dyDescent="0.25">
      <c r="A33" s="1">
        <v>32</v>
      </c>
      <c r="B33" s="1" t="s">
        <v>43</v>
      </c>
      <c r="C33" s="8" t="str">
        <f>CONCATENATE($I$2,"_", $H$2, "-"&amp;((ROW()-12)+204))</f>
        <v>0_7-225</v>
      </c>
      <c r="D33" s="23"/>
      <c r="E33" s="23"/>
      <c r="F33" s="22" t="s">
        <v>75</v>
      </c>
      <c r="G33" s="25"/>
      <c r="I33" s="54" t="s">
        <v>79</v>
      </c>
      <c r="J33" s="55"/>
      <c r="L33" s="3"/>
      <c r="M33" s="3"/>
      <c r="N33" s="3"/>
      <c r="O33" s="3"/>
    </row>
    <row r="34" spans="1:15" ht="12.9" customHeight="1" x14ac:dyDescent="0.25">
      <c r="A34" s="1">
        <v>33</v>
      </c>
      <c r="B34" s="1" t="s">
        <v>45</v>
      </c>
      <c r="C34" s="8" t="str">
        <f>CONCATENATE($I$2,"_", $H$2, "-"&amp;((ROW()-12)+204))</f>
        <v>0_7-226</v>
      </c>
      <c r="D34" s="23"/>
      <c r="E34" s="23"/>
      <c r="F34" s="22" t="s">
        <v>75</v>
      </c>
      <c r="G34" s="25"/>
      <c r="I34" s="56"/>
      <c r="J34" s="57"/>
      <c r="L34" s="3"/>
      <c r="M34" s="3"/>
      <c r="N34" s="3"/>
      <c r="O34" s="3"/>
    </row>
    <row r="35" spans="1:15" ht="12.9" customHeight="1" x14ac:dyDescent="0.25">
      <c r="A35" s="1">
        <v>34</v>
      </c>
      <c r="B35" s="1" t="s">
        <v>47</v>
      </c>
      <c r="C35" s="8" t="str">
        <f>CONCATENATE($I$2,"_", $H$2, "-"&amp;((ROW()-12)+204))</f>
        <v>0_7-227</v>
      </c>
      <c r="D35" s="23"/>
      <c r="E35" s="23"/>
      <c r="F35" s="22" t="s">
        <v>75</v>
      </c>
      <c r="G35" s="25"/>
      <c r="I35" s="56"/>
      <c r="J35" s="57"/>
    </row>
    <row r="36" spans="1:15" ht="12.9" customHeight="1" x14ac:dyDescent="0.25">
      <c r="A36" s="1">
        <v>35</v>
      </c>
      <c r="B36" s="1" t="s">
        <v>48</v>
      </c>
      <c r="C36" s="8" t="str">
        <f>CONCATENATE($I$2,"_", $H$2, "-"&amp;((ROW()-12)+204))</f>
        <v>0_7-228</v>
      </c>
      <c r="D36" s="23"/>
      <c r="E36" s="23"/>
      <c r="F36" s="22" t="s">
        <v>75</v>
      </c>
      <c r="G36" s="25"/>
      <c r="I36" s="56"/>
      <c r="J36" s="57"/>
    </row>
    <row r="37" spans="1:15" ht="12.9" customHeight="1" x14ac:dyDescent="0.25">
      <c r="A37" s="1">
        <v>36</v>
      </c>
      <c r="B37" s="1" t="s">
        <v>50</v>
      </c>
      <c r="C37" s="8" t="str">
        <f>CONCATENATE($I$2,"_", $H$2, "-"&amp;((ROW()-12)+204))</f>
        <v>0_7-229</v>
      </c>
      <c r="D37" s="23"/>
      <c r="E37" s="23"/>
      <c r="F37" s="22" t="s">
        <v>75</v>
      </c>
      <c r="G37" s="25"/>
      <c r="I37" s="56"/>
      <c r="J37" s="57"/>
    </row>
    <row r="38" spans="1:15" ht="12.9" customHeight="1" x14ac:dyDescent="0.25">
      <c r="A38" s="1">
        <v>37</v>
      </c>
      <c r="B38" s="1" t="s">
        <v>52</v>
      </c>
      <c r="C38" s="8" t="str">
        <f>CONCATENATE($I$2,"_", $H$2, "-"&amp;((ROW()-12)+204))</f>
        <v>0_7-230</v>
      </c>
      <c r="D38" s="23"/>
      <c r="E38" s="23"/>
      <c r="F38" s="22" t="s">
        <v>75</v>
      </c>
      <c r="G38" s="25"/>
      <c r="I38" s="56"/>
      <c r="J38" s="57"/>
    </row>
    <row r="39" spans="1:15" ht="12.9" customHeight="1" x14ac:dyDescent="0.25">
      <c r="A39" s="1">
        <v>38</v>
      </c>
      <c r="B39" s="1" t="s">
        <v>53</v>
      </c>
      <c r="C39" s="8" t="str">
        <f>CONCATENATE($I$2,"_", $H$2, "-"&amp;((ROW()-12)+204))</f>
        <v>0_7-231</v>
      </c>
      <c r="D39" s="23"/>
      <c r="E39" s="23"/>
      <c r="F39" s="22" t="s">
        <v>75</v>
      </c>
      <c r="G39" s="25"/>
      <c r="I39" s="56"/>
      <c r="J39" s="57"/>
    </row>
    <row r="40" spans="1:15" ht="12.9" customHeight="1" x14ac:dyDescent="0.25">
      <c r="A40" s="1">
        <v>39</v>
      </c>
      <c r="B40" s="1" t="s">
        <v>55</v>
      </c>
      <c r="C40" s="8" t="str">
        <f>CONCATENATE($I$2,"_", $H$2, "-"&amp;((ROW()-12)+204))</f>
        <v>0_7-232</v>
      </c>
      <c r="D40" s="23"/>
      <c r="E40" s="23"/>
      <c r="F40" s="22" t="s">
        <v>75</v>
      </c>
      <c r="G40" s="25"/>
      <c r="I40" s="56"/>
      <c r="J40" s="57"/>
    </row>
    <row r="41" spans="1:15" ht="12.9" customHeight="1" x14ac:dyDescent="0.25">
      <c r="A41" s="1">
        <v>40</v>
      </c>
      <c r="B41" s="1" t="s">
        <v>57</v>
      </c>
      <c r="C41" s="8" t="str">
        <f>CONCATENATE($I$2,"_", $H$2, "-"&amp;((ROW()-12)+204))</f>
        <v>0_7-233</v>
      </c>
      <c r="D41" s="23"/>
      <c r="E41" s="23"/>
      <c r="F41" s="22" t="s">
        <v>75</v>
      </c>
      <c r="G41" s="25"/>
      <c r="I41" s="56"/>
      <c r="J41" s="57"/>
    </row>
    <row r="42" spans="1:15" ht="12.9" customHeight="1" x14ac:dyDescent="0.25">
      <c r="A42" s="1">
        <v>41</v>
      </c>
      <c r="B42" s="1" t="s">
        <v>58</v>
      </c>
      <c r="C42" s="8" t="str">
        <f>CONCATENATE($I$2,"_", $H$2, "-"&amp;((ROW()-12)+204))</f>
        <v>0_7-234</v>
      </c>
      <c r="D42" s="23"/>
      <c r="E42" s="23"/>
      <c r="F42" s="22" t="s">
        <v>75</v>
      </c>
      <c r="G42" s="25"/>
      <c r="I42" s="56"/>
      <c r="J42" s="57"/>
    </row>
    <row r="43" spans="1:15" ht="12.9" customHeight="1" thickBot="1" x14ac:dyDescent="0.3">
      <c r="A43" s="1">
        <v>42</v>
      </c>
      <c r="B43" s="1" t="s">
        <v>59</v>
      </c>
      <c r="C43" s="8" t="str">
        <f>CONCATENATE($I$2,"_", $H$2, "-"&amp;((ROW()-12)+204))</f>
        <v>0_7-235</v>
      </c>
      <c r="D43" s="23"/>
      <c r="E43" s="23"/>
      <c r="F43" s="22" t="s">
        <v>75</v>
      </c>
      <c r="G43" s="25"/>
      <c r="I43" s="50"/>
      <c r="J43" s="51"/>
    </row>
    <row r="44" spans="1:15" ht="12.9" customHeight="1" x14ac:dyDescent="0.25">
      <c r="A44" s="1">
        <v>43</v>
      </c>
      <c r="B44" s="1" t="s">
        <v>60</v>
      </c>
      <c r="C44" s="8" t="str">
        <f>CONCATENATE($I$2,"_", $H$2, "-"&amp;((ROW()-12)+204))</f>
        <v>0_7-236</v>
      </c>
      <c r="D44" s="23"/>
      <c r="E44" s="23"/>
      <c r="F44" s="22" t="s">
        <v>75</v>
      </c>
      <c r="G44" s="25"/>
    </row>
    <row r="45" spans="1:15" ht="12.9" customHeight="1" x14ac:dyDescent="0.25">
      <c r="A45" s="1">
        <v>44</v>
      </c>
      <c r="B45" s="1" t="s">
        <v>61</v>
      </c>
      <c r="C45" s="8" t="str">
        <f>CONCATENATE($I$2,"_", $H$2, "-"&amp;((ROW()-12)+204))</f>
        <v>0_7-237</v>
      </c>
      <c r="D45" s="23"/>
      <c r="E45" s="23"/>
      <c r="F45" s="22" t="s">
        <v>75</v>
      </c>
      <c r="G45" s="25"/>
    </row>
    <row r="46" spans="1:15" ht="12.9" customHeight="1" x14ac:dyDescent="0.25">
      <c r="A46" s="1">
        <v>45</v>
      </c>
      <c r="B46" s="1" t="s">
        <v>62</v>
      </c>
      <c r="C46" s="8" t="str">
        <f>CONCATENATE($I$2,"_", $H$2, "-"&amp;((ROW()-12)+204))</f>
        <v>0_7-238</v>
      </c>
      <c r="D46" s="23"/>
      <c r="E46" s="23"/>
      <c r="F46" s="22" t="s">
        <v>75</v>
      </c>
      <c r="G46" s="25"/>
    </row>
    <row r="47" spans="1:15" ht="12.9" customHeight="1" x14ac:dyDescent="0.25">
      <c r="A47" s="1">
        <v>46</v>
      </c>
      <c r="B47" s="1" t="s">
        <v>63</v>
      </c>
      <c r="C47" s="20" t="str">
        <f>CONCATENATE(D47&amp;I$2,"_",$H$2&amp;"-8")</f>
        <v>48-UWSIF-Glut-4-0_7-8</v>
      </c>
      <c r="D47" s="6" t="s">
        <v>69</v>
      </c>
      <c r="E47" s="7"/>
      <c r="F47" s="18" t="s">
        <v>73</v>
      </c>
      <c r="G47" s="18"/>
    </row>
    <row r="48" spans="1:15" ht="12.9" customHeight="1" x14ac:dyDescent="0.25">
      <c r="A48" s="1">
        <v>47</v>
      </c>
      <c r="B48" s="1" t="s">
        <v>64</v>
      </c>
      <c r="C48" s="20" t="str">
        <f>CONCATENATE(D48&amp;I$2,"_",$H$2&amp;"-9")</f>
        <v>48-UWSIF-Glut-4-0_7-9</v>
      </c>
      <c r="D48" s="6" t="s">
        <v>69</v>
      </c>
      <c r="E48" s="7"/>
      <c r="F48" s="18" t="s">
        <v>73</v>
      </c>
      <c r="G48" s="18"/>
    </row>
    <row r="49" spans="1:7" ht="12.9" customHeight="1" x14ac:dyDescent="0.25">
      <c r="A49" s="1">
        <v>48</v>
      </c>
      <c r="B49" s="1" t="s">
        <v>65</v>
      </c>
      <c r="C49" s="20" t="str">
        <f>CONCATENATE(D49&amp;I$2,"_",$H$2&amp;"-5")</f>
        <v>47-UWSIF-Alfalfa2-0_7-5</v>
      </c>
      <c r="D49" s="6" t="s">
        <v>14</v>
      </c>
      <c r="E49" s="7"/>
      <c r="F49" s="18" t="s">
        <v>74</v>
      </c>
      <c r="G49" s="18"/>
    </row>
    <row r="50" spans="1:7" ht="12.9" customHeight="1" x14ac:dyDescent="0.25">
      <c r="A50" s="1">
        <v>49</v>
      </c>
      <c r="B50" s="1" t="s">
        <v>66</v>
      </c>
      <c r="C50" s="20" t="str">
        <f>CONCATENATE(D50&amp;I$2,"_",$H$2&amp;"-6")</f>
        <v>47-UWSIF-Alfalfa2-0_7-6</v>
      </c>
      <c r="D50" s="6" t="s">
        <v>14</v>
      </c>
      <c r="E50" s="7"/>
      <c r="F50" s="18" t="s">
        <v>74</v>
      </c>
      <c r="G50" s="18"/>
    </row>
  </sheetData>
  <mergeCells count="2">
    <mergeCell ref="K23:P23"/>
    <mergeCell ref="I33:J42"/>
  </mergeCells>
  <dataValidations count="2">
    <dataValidation type="list" allowBlank="1" showInputMessage="1" showErrorMessage="1" sqref="F2:F50" xr:uid="{9C9EC763-027C-4097-AB34-B996CDF5BE9B}">
      <formula1>$J$21:$J$26</formula1>
    </dataValidation>
    <dataValidation type="list" allowBlank="1" showInputMessage="1" showErrorMessage="1" sqref="D26:D27 D47:D50 D2:D10" xr:uid="{00F8B006-ABD9-4A75-B9F4-9A6BAF1A28C6}">
      <formula1>$I$21:$I$30</formula1>
    </dataValidation>
  </dataValidations>
  <printOptions horizontalCentered="1" verticalCentered="1"/>
  <pageMargins left="0.75" right="0.75" top="1" bottom="1" header="0.5" footer="0.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64FA-CBFF-4331-AAE7-5710D3E0AB1D}">
  <sheetPr>
    <pageSetUpPr fitToPage="1"/>
  </sheetPr>
  <dimension ref="A1:P50"/>
  <sheetViews>
    <sheetView zoomScaleNormal="100" workbookViewId="0">
      <selection activeCell="D21" sqref="D21"/>
    </sheetView>
  </sheetViews>
  <sheetFormatPr defaultColWidth="9.109375" defaultRowHeight="12.9" customHeight="1" x14ac:dyDescent="0.25"/>
  <cols>
    <col min="1" max="1" width="4.44140625" style="2" customWidth="1"/>
    <col min="2" max="2" width="6.6640625" style="2" customWidth="1"/>
    <col min="3" max="3" width="22.33203125" style="15" customWidth="1"/>
    <col min="4" max="4" width="19.5546875" style="2" bestFit="1" customWidth="1"/>
    <col min="5" max="5" width="8.44140625" style="2" bestFit="1" customWidth="1"/>
    <col min="6" max="6" width="23.6640625" style="2" hidden="1" customWidth="1"/>
    <col min="7" max="7" width="17.88671875" style="2" bestFit="1" customWidth="1"/>
    <col min="8" max="8" width="8.44140625" style="2" customWidth="1"/>
    <col min="9" max="9" width="21.664062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67</v>
      </c>
      <c r="G1" s="19" t="s">
        <v>68</v>
      </c>
      <c r="H1" s="10" t="s">
        <v>5</v>
      </c>
      <c r="I1" s="10" t="s">
        <v>7</v>
      </c>
      <c r="J1" s="10" t="s">
        <v>6</v>
      </c>
    </row>
    <row r="2" spans="1:10" ht="12.9" customHeight="1" x14ac:dyDescent="0.25">
      <c r="A2" s="1">
        <v>1</v>
      </c>
      <c r="B2" s="1" t="s">
        <v>8</v>
      </c>
      <c r="C2" s="20" t="str">
        <f>CONCATENATE(D2&amp;I$2,"_",$H$2&amp;"-1")</f>
        <v>48-UWSIF-Glut-4-0_8-1</v>
      </c>
      <c r="D2" s="6" t="s">
        <v>69</v>
      </c>
      <c r="E2" s="7"/>
      <c r="F2" s="6" t="s">
        <v>70</v>
      </c>
      <c r="G2" s="21"/>
      <c r="H2" s="13">
        <v>8</v>
      </c>
      <c r="I2" s="26">
        <f>'Tray 1'!I2</f>
        <v>0</v>
      </c>
      <c r="J2" s="24">
        <f>'Tray 1'!J2</f>
        <v>0</v>
      </c>
    </row>
    <row r="3" spans="1:10" ht="12.9" customHeight="1" x14ac:dyDescent="0.25">
      <c r="A3" s="1">
        <v>2</v>
      </c>
      <c r="B3" s="1" t="s">
        <v>9</v>
      </c>
      <c r="C3" s="20" t="str">
        <f>CONCATENATE(D3&amp;I$2,"_",$H$2&amp;"-2")</f>
        <v>48-UWSIF-Glut-4-0_8-2</v>
      </c>
      <c r="D3" s="6" t="s">
        <v>69</v>
      </c>
      <c r="E3" s="7"/>
      <c r="F3" s="22" t="s">
        <v>71</v>
      </c>
      <c r="G3" s="18"/>
    </row>
    <row r="4" spans="1:10" ht="12.9" customHeight="1" x14ac:dyDescent="0.25">
      <c r="A4" s="1">
        <v>3</v>
      </c>
      <c r="B4" s="1" t="s">
        <v>10</v>
      </c>
      <c r="C4" s="20" t="str">
        <f>CONCATENATE(D4&amp;I$2,"_",$H$2&amp;"-3")</f>
        <v>48-UWSIF-Glut-4-0_8-3</v>
      </c>
      <c r="D4" s="6" t="s">
        <v>69</v>
      </c>
      <c r="E4" s="7"/>
      <c r="F4" s="22" t="s">
        <v>71</v>
      </c>
      <c r="G4" s="18"/>
      <c r="I4" s="16" t="s">
        <v>80</v>
      </c>
      <c r="J4" s="17"/>
    </row>
    <row r="5" spans="1:10" ht="12.9" customHeight="1" x14ac:dyDescent="0.25">
      <c r="A5" s="1">
        <v>4</v>
      </c>
      <c r="B5" s="1" t="s">
        <v>11</v>
      </c>
      <c r="C5" s="20" t="str">
        <f>CONCATENATE(D5&amp;I$2,"_",$H$2&amp;"-4")</f>
        <v>48-UWSIF-Glut-4-0_8-4</v>
      </c>
      <c r="D5" s="6" t="s">
        <v>69</v>
      </c>
      <c r="E5" s="7"/>
      <c r="F5" s="22" t="s">
        <v>71</v>
      </c>
      <c r="G5" s="18"/>
      <c r="I5" s="27" t="s">
        <v>76</v>
      </c>
      <c r="J5" s="28"/>
    </row>
    <row r="6" spans="1:10" ht="12.9" customHeight="1" x14ac:dyDescent="0.25">
      <c r="A6" s="1">
        <v>5</v>
      </c>
      <c r="B6" s="1" t="s">
        <v>12</v>
      </c>
      <c r="C6" s="20" t="str">
        <f>CONCATENATE(D6&amp;$I$2,"_",$H$2&amp;"-5")</f>
        <v>48-UWSIF-Glut-4-0_8-5</v>
      </c>
      <c r="D6" s="6" t="s">
        <v>69</v>
      </c>
      <c r="E6" s="7"/>
      <c r="F6" s="22" t="s">
        <v>71</v>
      </c>
      <c r="G6" s="18"/>
      <c r="I6" s="29" t="s">
        <v>16</v>
      </c>
      <c r="J6" s="30"/>
    </row>
    <row r="7" spans="1:10" ht="12.9" customHeight="1" x14ac:dyDescent="0.25">
      <c r="A7" s="1">
        <v>6</v>
      </c>
      <c r="B7" s="1" t="s">
        <v>13</v>
      </c>
      <c r="C7" s="20" t="str">
        <f>CONCATENATE(D7&amp;$I$2,"_",$H$2&amp;"-6")</f>
        <v>48-UWSIF-Glut-4-0_8-6</v>
      </c>
      <c r="D7" s="6" t="s">
        <v>69</v>
      </c>
      <c r="E7" s="7"/>
      <c r="F7" s="22" t="s">
        <v>71</v>
      </c>
      <c r="G7" s="18"/>
      <c r="I7" s="31"/>
      <c r="J7" s="32"/>
    </row>
    <row r="8" spans="1:10" ht="12.9" customHeight="1" x14ac:dyDescent="0.25">
      <c r="A8" s="1">
        <v>7</v>
      </c>
      <c r="B8" s="1" t="s">
        <v>15</v>
      </c>
      <c r="C8" s="20" t="str">
        <f>CONCATENATE(D8&amp;$I$2,"-",$H$2&amp;"-7")</f>
        <v>48-UWSIF-Glut-4-0-8-7</v>
      </c>
      <c r="D8" s="6" t="s">
        <v>69</v>
      </c>
      <c r="E8" s="7"/>
      <c r="F8" s="22" t="s">
        <v>71</v>
      </c>
      <c r="G8" s="18"/>
      <c r="I8" s="33"/>
      <c r="J8" s="34"/>
    </row>
    <row r="9" spans="1:10" ht="12.9" customHeight="1" x14ac:dyDescent="0.25">
      <c r="A9" s="1">
        <v>8</v>
      </c>
      <c r="B9" s="1" t="s">
        <v>17</v>
      </c>
      <c r="C9" s="20" t="str">
        <f>CONCATENATE(D9&amp;I$2,"_",$H$2&amp;"-1")</f>
        <v>47-UWSIF-Alfalfa2-0_8-1</v>
      </c>
      <c r="D9" s="6" t="s">
        <v>14</v>
      </c>
      <c r="E9" s="7"/>
      <c r="F9" s="22" t="s">
        <v>74</v>
      </c>
      <c r="G9" s="18"/>
      <c r="I9" s="35" t="s">
        <v>33</v>
      </c>
      <c r="J9" s="36"/>
    </row>
    <row r="10" spans="1:10" ht="12.9" customHeight="1" x14ac:dyDescent="0.25">
      <c r="A10" s="1">
        <v>9</v>
      </c>
      <c r="B10" s="1" t="s">
        <v>18</v>
      </c>
      <c r="C10" s="20" t="str">
        <f>CONCATENATE(D10&amp;I$2,"_",$H$2&amp;"-2")</f>
        <v>47-UWSIF-Alfalfa2-0_8-2</v>
      </c>
      <c r="D10" s="6" t="s">
        <v>14</v>
      </c>
      <c r="E10" s="7"/>
      <c r="F10" s="22" t="s">
        <v>74</v>
      </c>
      <c r="G10" s="18"/>
      <c r="I10" s="37"/>
      <c r="J10" s="38"/>
    </row>
    <row r="11" spans="1:10" ht="12.9" customHeight="1" x14ac:dyDescent="0.25">
      <c r="A11" s="1">
        <v>10</v>
      </c>
      <c r="B11" s="1" t="s">
        <v>19</v>
      </c>
      <c r="C11" s="8" t="str">
        <f>CONCATENATE($I$2,"_", $H$2, "-"&amp;((ROW()-10+238)))</f>
        <v>0_8-239</v>
      </c>
      <c r="D11" s="23"/>
      <c r="E11" s="23"/>
      <c r="F11" s="22" t="s">
        <v>75</v>
      </c>
      <c r="G11" s="25"/>
      <c r="I11" s="37"/>
      <c r="J11" s="38"/>
    </row>
    <row r="12" spans="1:10" ht="12.9" customHeight="1" x14ac:dyDescent="0.25">
      <c r="A12" s="1">
        <v>11</v>
      </c>
      <c r="B12" s="1" t="s">
        <v>20</v>
      </c>
      <c r="C12" s="8" t="str">
        <f>CONCATENATE($I$2,"_", $H$2, "-"&amp;((ROW()-10)+238))</f>
        <v>0_8-240</v>
      </c>
      <c r="D12" s="23"/>
      <c r="E12" s="23"/>
      <c r="F12" s="22" t="s">
        <v>75</v>
      </c>
      <c r="G12" s="25"/>
      <c r="I12" s="37"/>
      <c r="J12" s="38"/>
    </row>
    <row r="13" spans="1:10" ht="12.9" customHeight="1" x14ac:dyDescent="0.25">
      <c r="A13" s="1">
        <v>12</v>
      </c>
      <c r="B13" s="1" t="s">
        <v>21</v>
      </c>
      <c r="C13" s="8" t="str">
        <f>CONCATENATE($I$2,"_", $H$2, "-"&amp;((ROW()-10)+238))</f>
        <v>0_8-241</v>
      </c>
      <c r="D13" s="23"/>
      <c r="E13" s="23"/>
      <c r="F13" s="22" t="s">
        <v>75</v>
      </c>
      <c r="G13" s="25"/>
      <c r="I13" s="37"/>
      <c r="J13" s="38"/>
    </row>
    <row r="14" spans="1:10" ht="12.9" customHeight="1" x14ac:dyDescent="0.25">
      <c r="A14" s="1">
        <v>13</v>
      </c>
      <c r="B14" s="1" t="s">
        <v>22</v>
      </c>
      <c r="C14" s="8" t="str">
        <f>CONCATENATE($I$2,"_", $H$2, "-"&amp;((ROW()-10)+238))</f>
        <v>0_8-242</v>
      </c>
      <c r="D14" s="23"/>
      <c r="E14" s="23"/>
      <c r="F14" s="22" t="s">
        <v>75</v>
      </c>
      <c r="G14" s="25"/>
      <c r="I14" s="37"/>
      <c r="J14" s="38"/>
    </row>
    <row r="15" spans="1:10" ht="12.9" customHeight="1" x14ac:dyDescent="0.25">
      <c r="A15" s="1">
        <v>14</v>
      </c>
      <c r="B15" s="1" t="s">
        <v>23</v>
      </c>
      <c r="C15" s="8" t="str">
        <f>CONCATENATE($I$2,"_", $H$2, "-"&amp;((ROW()-10)+238))</f>
        <v>0_8-243</v>
      </c>
      <c r="D15" s="23"/>
      <c r="E15" s="23"/>
      <c r="F15" s="22" t="s">
        <v>75</v>
      </c>
      <c r="G15" s="25"/>
      <c r="I15" s="37"/>
      <c r="J15" s="38"/>
    </row>
    <row r="16" spans="1:10" ht="12.9" customHeight="1" x14ac:dyDescent="0.25">
      <c r="A16" s="1">
        <v>15</v>
      </c>
      <c r="B16" s="1" t="s">
        <v>24</v>
      </c>
      <c r="C16" s="8" t="str">
        <f>CONCATENATE($I$2,"_", $H$2, "-"&amp;((ROW()-10)+238))</f>
        <v>0_8-244</v>
      </c>
      <c r="D16" s="23"/>
      <c r="E16" s="23"/>
      <c r="F16" s="22" t="s">
        <v>75</v>
      </c>
      <c r="G16" s="25"/>
      <c r="I16" s="39"/>
      <c r="J16" s="40"/>
    </row>
    <row r="17" spans="1:16" ht="12.9" customHeight="1" x14ac:dyDescent="0.25">
      <c r="A17" s="1">
        <v>16</v>
      </c>
      <c r="B17" s="1" t="s">
        <v>25</v>
      </c>
      <c r="C17" s="8" t="str">
        <f>CONCATENATE($I$2,"_", $H$2, "-"&amp;((ROW()-10)+238))</f>
        <v>0_8-245</v>
      </c>
      <c r="D17" s="23"/>
      <c r="E17" s="23"/>
      <c r="F17" s="22" t="s">
        <v>75</v>
      </c>
      <c r="G17" s="25"/>
      <c r="K17" s="14"/>
    </row>
    <row r="18" spans="1:16" ht="12.9" customHeight="1" x14ac:dyDescent="0.25">
      <c r="A18" s="1">
        <v>17</v>
      </c>
      <c r="B18" s="1" t="s">
        <v>26</v>
      </c>
      <c r="C18" s="8" t="str">
        <f>CONCATENATE($I$2,"_", $H$2, "-"&amp;((ROW()-10)+238))</f>
        <v>0_8-246</v>
      </c>
      <c r="D18" s="23"/>
      <c r="E18" s="23"/>
      <c r="F18" s="22" t="s">
        <v>75</v>
      </c>
      <c r="G18" s="25"/>
    </row>
    <row r="19" spans="1:16" ht="12.9" customHeight="1" thickBot="1" x14ac:dyDescent="0.3">
      <c r="A19" s="1">
        <v>18</v>
      </c>
      <c r="B19" s="1" t="s">
        <v>27</v>
      </c>
      <c r="C19" s="8" t="str">
        <f>CONCATENATE($I$2,"_", $H$2, "-"&amp;((ROW()-10)+238))</f>
        <v>0_8-247</v>
      </c>
      <c r="D19" s="23"/>
      <c r="E19" s="23"/>
      <c r="F19" s="22" t="s">
        <v>75</v>
      </c>
      <c r="G19" s="25"/>
    </row>
    <row r="20" spans="1:16" ht="12.9" customHeight="1" thickBot="1" x14ac:dyDescent="0.3">
      <c r="A20" s="1">
        <v>19</v>
      </c>
      <c r="B20" s="1" t="s">
        <v>28</v>
      </c>
      <c r="C20" s="8" t="str">
        <f>CONCATENATE($I$2,"_", $H$2, "-"&amp;((ROW()-10)+238))</f>
        <v>0_8-248</v>
      </c>
      <c r="D20" s="23"/>
      <c r="E20" s="23"/>
      <c r="F20" s="22" t="s">
        <v>75</v>
      </c>
      <c r="G20" s="25"/>
      <c r="I20" s="41" t="s">
        <v>42</v>
      </c>
      <c r="J20" s="42" t="s">
        <v>67</v>
      </c>
    </row>
    <row r="21" spans="1:16" ht="12.9" customHeight="1" x14ac:dyDescent="0.25">
      <c r="A21" s="1">
        <v>20</v>
      </c>
      <c r="B21" s="1" t="s">
        <v>29</v>
      </c>
      <c r="C21" s="8" t="str">
        <f>CONCATENATE($I$2,"_", $H$2, "-"&amp;((ROW()-10)+238))</f>
        <v>0_8-249</v>
      </c>
      <c r="D21" s="23"/>
      <c r="E21" s="23"/>
      <c r="F21" s="22" t="s">
        <v>75</v>
      </c>
      <c r="G21" s="25"/>
      <c r="I21" s="43" t="s">
        <v>44</v>
      </c>
      <c r="J21" s="44" t="s">
        <v>70</v>
      </c>
      <c r="L21" s="3"/>
      <c r="M21" s="3"/>
      <c r="N21" s="3"/>
      <c r="O21" s="3"/>
    </row>
    <row r="22" spans="1:16" ht="12.9" customHeight="1" x14ac:dyDescent="0.25">
      <c r="A22" s="1">
        <v>21</v>
      </c>
      <c r="B22" s="1" t="s">
        <v>30</v>
      </c>
      <c r="C22" s="8" t="str">
        <f>CONCATENATE($I$2,"_", $H$2, "-"&amp;((ROW()-10)+238))</f>
        <v>0_8-250</v>
      </c>
      <c r="D22" s="23"/>
      <c r="E22" s="23"/>
      <c r="F22" s="22" t="s">
        <v>75</v>
      </c>
      <c r="G22" s="25"/>
      <c r="I22" s="43" t="s">
        <v>46</v>
      </c>
      <c r="J22" s="45" t="s">
        <v>73</v>
      </c>
      <c r="L22" s="3"/>
      <c r="M22" s="3"/>
      <c r="N22" s="3"/>
      <c r="O22" s="3"/>
    </row>
    <row r="23" spans="1:16" ht="12.9" customHeight="1" x14ac:dyDescent="0.25">
      <c r="A23" s="1">
        <v>22</v>
      </c>
      <c r="B23" s="1" t="s">
        <v>31</v>
      </c>
      <c r="C23" s="8" t="str">
        <f>CONCATENATE($I$2,"_", $H$2, "-"&amp;((ROW()-10)+238))</f>
        <v>0_8-251</v>
      </c>
      <c r="D23" s="23"/>
      <c r="E23" s="23"/>
      <c r="F23" s="22" t="s">
        <v>75</v>
      </c>
      <c r="G23" s="25"/>
      <c r="I23" s="43" t="s">
        <v>14</v>
      </c>
      <c r="J23" s="45" t="s">
        <v>77</v>
      </c>
      <c r="K23" s="52"/>
      <c r="L23" s="53"/>
      <c r="M23" s="53"/>
      <c r="N23" s="53"/>
      <c r="O23" s="53"/>
      <c r="P23" s="53"/>
    </row>
    <row r="24" spans="1:16" ht="12.9" customHeight="1" x14ac:dyDescent="0.25">
      <c r="A24" s="1">
        <v>23</v>
      </c>
      <c r="B24" s="1" t="s">
        <v>32</v>
      </c>
      <c r="C24" s="8" t="str">
        <f>CONCATENATE($I$2,"_", $H$2, "-"&amp;((ROW()-10)+238))</f>
        <v>0_8-252</v>
      </c>
      <c r="D24" s="23"/>
      <c r="E24" s="23"/>
      <c r="F24" s="22" t="s">
        <v>75</v>
      </c>
      <c r="G24" s="25"/>
      <c r="I24" s="43" t="s">
        <v>49</v>
      </c>
      <c r="J24" s="45" t="s">
        <v>71</v>
      </c>
      <c r="K24" s="4"/>
      <c r="L24" s="5"/>
      <c r="M24" s="3"/>
      <c r="N24" s="3"/>
      <c r="O24" s="3"/>
    </row>
    <row r="25" spans="1:16" ht="12.9" customHeight="1" x14ac:dyDescent="0.25">
      <c r="A25" s="1">
        <v>24</v>
      </c>
      <c r="B25" s="1" t="s">
        <v>34</v>
      </c>
      <c r="C25" s="8" t="str">
        <f>CONCATENATE($I$2,"_", $H$2, "-"&amp;((ROW()-10)+238))</f>
        <v>0_8-253</v>
      </c>
      <c r="D25" s="23"/>
      <c r="E25" s="23"/>
      <c r="F25" s="22" t="s">
        <v>75</v>
      </c>
      <c r="G25" s="25"/>
      <c r="I25" s="43" t="s">
        <v>51</v>
      </c>
      <c r="J25" s="45" t="s">
        <v>74</v>
      </c>
      <c r="L25" s="3"/>
      <c r="M25" s="3"/>
      <c r="N25" s="3"/>
      <c r="O25" s="3"/>
    </row>
    <row r="26" spans="1:16" ht="12.9" customHeight="1" thickBot="1" x14ac:dyDescent="0.3">
      <c r="A26" s="1">
        <v>25</v>
      </c>
      <c r="B26" s="1" t="s">
        <v>35</v>
      </c>
      <c r="C26" s="20" t="str">
        <f>CONCATENATE(D26&amp;I$2,"_",$H$2&amp;"-3")</f>
        <v>47-UWSIF-Alfalfa2-0_8-3</v>
      </c>
      <c r="D26" s="6" t="s">
        <v>14</v>
      </c>
      <c r="E26" s="7"/>
      <c r="F26" s="18" t="s">
        <v>74</v>
      </c>
      <c r="G26" s="18"/>
      <c r="I26" s="46" t="s">
        <v>78</v>
      </c>
      <c r="J26" s="47" t="s">
        <v>75</v>
      </c>
      <c r="L26" s="3"/>
      <c r="M26" s="3"/>
      <c r="N26" s="3"/>
      <c r="O26" s="3"/>
    </row>
    <row r="27" spans="1:16" ht="12.9" customHeight="1" x14ac:dyDescent="0.25">
      <c r="A27" s="1">
        <v>26</v>
      </c>
      <c r="B27" s="1" t="s">
        <v>36</v>
      </c>
      <c r="C27" s="20" t="str">
        <f>CONCATENATE(D27&amp;I$2,"_",$H$2&amp;"-4")</f>
        <v>47-UWSIF-Alfalfa2-0_8-4</v>
      </c>
      <c r="D27" s="6" t="s">
        <v>14</v>
      </c>
      <c r="E27" s="7"/>
      <c r="F27" s="18" t="s">
        <v>74</v>
      </c>
      <c r="G27" s="18"/>
      <c r="I27" s="46" t="s">
        <v>54</v>
      </c>
      <c r="L27" s="3"/>
      <c r="M27" s="3"/>
      <c r="N27" s="3"/>
      <c r="O27" s="3"/>
    </row>
    <row r="28" spans="1:16" ht="12.9" customHeight="1" x14ac:dyDescent="0.25">
      <c r="A28" s="1">
        <v>27</v>
      </c>
      <c r="B28" s="1" t="s">
        <v>37</v>
      </c>
      <c r="C28" s="8" t="str">
        <f>CONCATENATE($I$2,"_", $H$2, "-"&amp;((ROW()-12)+238))</f>
        <v>0_8-254</v>
      </c>
      <c r="D28" s="23"/>
      <c r="E28" s="23"/>
      <c r="F28" s="22" t="s">
        <v>75</v>
      </c>
      <c r="G28" s="25"/>
      <c r="I28" s="46" t="s">
        <v>56</v>
      </c>
      <c r="L28" s="3"/>
      <c r="M28" s="3"/>
      <c r="N28" s="3"/>
      <c r="O28" s="3"/>
    </row>
    <row r="29" spans="1:16" ht="12.9" customHeight="1" x14ac:dyDescent="0.25">
      <c r="A29" s="1">
        <v>28</v>
      </c>
      <c r="B29" s="1" t="s">
        <v>38</v>
      </c>
      <c r="C29" s="8" t="str">
        <f>CONCATENATE($I$2,"_", $H$2, "-"&amp;((ROW()-12)+238))</f>
        <v>0_8-255</v>
      </c>
      <c r="D29" s="23"/>
      <c r="E29" s="23"/>
      <c r="F29" s="22" t="s">
        <v>75</v>
      </c>
      <c r="G29" s="25"/>
      <c r="I29" s="43" t="s">
        <v>72</v>
      </c>
      <c r="L29" s="3"/>
      <c r="M29" s="3"/>
      <c r="N29" s="3"/>
      <c r="O29" s="3"/>
    </row>
    <row r="30" spans="1:16" ht="12.9" customHeight="1" thickBot="1" x14ac:dyDescent="0.3">
      <c r="A30" s="1">
        <v>29</v>
      </c>
      <c r="B30" s="1" t="s">
        <v>39</v>
      </c>
      <c r="C30" s="8" t="str">
        <f>CONCATENATE($I$2,"_", $H$2, "-"&amp;((ROW()-12)+238))</f>
        <v>0_8-256</v>
      </c>
      <c r="D30" s="23"/>
      <c r="E30" s="23"/>
      <c r="F30" s="22" t="s">
        <v>75</v>
      </c>
      <c r="G30" s="25"/>
      <c r="I30" s="48" t="s">
        <v>69</v>
      </c>
      <c r="L30" s="3"/>
      <c r="M30" s="3"/>
      <c r="N30" s="3"/>
      <c r="O30" s="3"/>
    </row>
    <row r="31" spans="1:16" ht="12.9" customHeight="1" x14ac:dyDescent="0.25">
      <c r="A31" s="1">
        <v>30</v>
      </c>
      <c r="B31" s="1" t="s">
        <v>40</v>
      </c>
      <c r="C31" s="8" t="str">
        <f>CONCATENATE($I$2,"_", $H$2, "-"&amp;((ROW()-12)+238))</f>
        <v>0_8-257</v>
      </c>
      <c r="D31" s="23"/>
      <c r="E31" s="23"/>
      <c r="F31" s="22" t="s">
        <v>75</v>
      </c>
      <c r="G31" s="25"/>
      <c r="L31" s="3"/>
      <c r="M31" s="3"/>
      <c r="N31" s="3"/>
      <c r="O31" s="3"/>
    </row>
    <row r="32" spans="1:16" ht="12.9" customHeight="1" thickBot="1" x14ac:dyDescent="0.3">
      <c r="A32" s="1">
        <v>31</v>
      </c>
      <c r="B32" s="1" t="s">
        <v>41</v>
      </c>
      <c r="C32" s="8" t="str">
        <f>CONCATENATE($I$2,"_", $H$2, "-"&amp;((ROW()-12)+238))</f>
        <v>0_8-258</v>
      </c>
      <c r="D32" s="23"/>
      <c r="E32" s="23"/>
      <c r="F32" s="22" t="s">
        <v>75</v>
      </c>
      <c r="G32" s="25"/>
      <c r="L32" s="3"/>
      <c r="M32" s="3"/>
      <c r="N32" s="3"/>
      <c r="O32" s="3"/>
    </row>
    <row r="33" spans="1:15" ht="12.9" customHeight="1" x14ac:dyDescent="0.25">
      <c r="A33" s="1">
        <v>32</v>
      </c>
      <c r="B33" s="1" t="s">
        <v>43</v>
      </c>
      <c r="C33" s="8" t="str">
        <f>CONCATENATE($I$2,"_", $H$2, "-"&amp;((ROW()-12)+238))</f>
        <v>0_8-259</v>
      </c>
      <c r="D33" s="23"/>
      <c r="E33" s="23"/>
      <c r="F33" s="22" t="s">
        <v>75</v>
      </c>
      <c r="G33" s="25"/>
      <c r="I33" s="54" t="s">
        <v>79</v>
      </c>
      <c r="J33" s="55"/>
      <c r="L33" s="3"/>
      <c r="M33" s="3"/>
      <c r="N33" s="3"/>
      <c r="O33" s="3"/>
    </row>
    <row r="34" spans="1:15" ht="12.9" customHeight="1" x14ac:dyDescent="0.25">
      <c r="A34" s="1">
        <v>33</v>
      </c>
      <c r="B34" s="1" t="s">
        <v>45</v>
      </c>
      <c r="C34" s="8" t="str">
        <f>CONCATENATE($I$2,"_", $H$2, "-"&amp;((ROW()-12)+238))</f>
        <v>0_8-260</v>
      </c>
      <c r="D34" s="23"/>
      <c r="E34" s="23"/>
      <c r="F34" s="22" t="s">
        <v>75</v>
      </c>
      <c r="G34" s="25"/>
      <c r="I34" s="56"/>
      <c r="J34" s="57"/>
      <c r="L34" s="3"/>
      <c r="M34" s="3"/>
      <c r="N34" s="3"/>
      <c r="O34" s="3"/>
    </row>
    <row r="35" spans="1:15" ht="12.9" customHeight="1" x14ac:dyDescent="0.25">
      <c r="A35" s="1">
        <v>34</v>
      </c>
      <c r="B35" s="1" t="s">
        <v>47</v>
      </c>
      <c r="C35" s="8" t="str">
        <f>CONCATENATE($I$2,"_", $H$2, "-"&amp;((ROW()-12)+238))</f>
        <v>0_8-261</v>
      </c>
      <c r="D35" s="23"/>
      <c r="E35" s="23"/>
      <c r="F35" s="22" t="s">
        <v>75</v>
      </c>
      <c r="G35" s="25"/>
      <c r="I35" s="56"/>
      <c r="J35" s="57"/>
    </row>
    <row r="36" spans="1:15" ht="12.9" customHeight="1" x14ac:dyDescent="0.25">
      <c r="A36" s="1">
        <v>35</v>
      </c>
      <c r="B36" s="1" t="s">
        <v>48</v>
      </c>
      <c r="C36" s="8" t="str">
        <f>CONCATENATE($I$2,"_", $H$2, "-"&amp;((ROW()-12)+238))</f>
        <v>0_8-262</v>
      </c>
      <c r="D36" s="23"/>
      <c r="E36" s="23"/>
      <c r="F36" s="22" t="s">
        <v>75</v>
      </c>
      <c r="G36" s="25"/>
      <c r="I36" s="56"/>
      <c r="J36" s="57"/>
    </row>
    <row r="37" spans="1:15" ht="12.9" customHeight="1" x14ac:dyDescent="0.25">
      <c r="A37" s="1">
        <v>36</v>
      </c>
      <c r="B37" s="1" t="s">
        <v>50</v>
      </c>
      <c r="C37" s="8" t="str">
        <f>CONCATENATE($I$2,"_", $H$2, "-"&amp;((ROW()-12)+238))</f>
        <v>0_8-263</v>
      </c>
      <c r="D37" s="23"/>
      <c r="E37" s="23"/>
      <c r="F37" s="22" t="s">
        <v>75</v>
      </c>
      <c r="G37" s="25"/>
      <c r="I37" s="56"/>
      <c r="J37" s="57"/>
    </row>
    <row r="38" spans="1:15" ht="12.9" customHeight="1" x14ac:dyDescent="0.25">
      <c r="A38" s="1">
        <v>37</v>
      </c>
      <c r="B38" s="1" t="s">
        <v>52</v>
      </c>
      <c r="C38" s="8" t="str">
        <f>CONCATENATE($I$2,"_", $H$2, "-"&amp;((ROW()-12)+238))</f>
        <v>0_8-264</v>
      </c>
      <c r="D38" s="23"/>
      <c r="E38" s="23"/>
      <c r="F38" s="22" t="s">
        <v>75</v>
      </c>
      <c r="G38" s="25"/>
      <c r="I38" s="56"/>
      <c r="J38" s="57"/>
    </row>
    <row r="39" spans="1:15" ht="12.9" customHeight="1" x14ac:dyDescent="0.25">
      <c r="A39" s="1">
        <v>38</v>
      </c>
      <c r="B39" s="1" t="s">
        <v>53</v>
      </c>
      <c r="C39" s="8" t="str">
        <f>CONCATENATE($I$2,"_", $H$2, "-"&amp;((ROW()-12)+238))</f>
        <v>0_8-265</v>
      </c>
      <c r="D39" s="23"/>
      <c r="E39" s="23"/>
      <c r="F39" s="22" t="s">
        <v>75</v>
      </c>
      <c r="G39" s="25"/>
      <c r="I39" s="56"/>
      <c r="J39" s="57"/>
    </row>
    <row r="40" spans="1:15" ht="12.9" customHeight="1" x14ac:dyDescent="0.25">
      <c r="A40" s="1">
        <v>39</v>
      </c>
      <c r="B40" s="1" t="s">
        <v>55</v>
      </c>
      <c r="C40" s="8" t="str">
        <f>CONCATENATE($I$2,"_", $H$2, "-"&amp;((ROW()-12)+238))</f>
        <v>0_8-266</v>
      </c>
      <c r="D40" s="23"/>
      <c r="E40" s="23"/>
      <c r="F40" s="22" t="s">
        <v>75</v>
      </c>
      <c r="G40" s="25"/>
      <c r="I40" s="56"/>
      <c r="J40" s="57"/>
    </row>
    <row r="41" spans="1:15" ht="12.9" customHeight="1" x14ac:dyDescent="0.25">
      <c r="A41" s="1">
        <v>40</v>
      </c>
      <c r="B41" s="1" t="s">
        <v>57</v>
      </c>
      <c r="C41" s="8" t="str">
        <f>CONCATENATE($I$2,"_", $H$2, "-"&amp;((ROW()-12)+238))</f>
        <v>0_8-267</v>
      </c>
      <c r="D41" s="23"/>
      <c r="E41" s="23"/>
      <c r="F41" s="22" t="s">
        <v>75</v>
      </c>
      <c r="G41" s="25"/>
      <c r="I41" s="56"/>
      <c r="J41" s="57"/>
    </row>
    <row r="42" spans="1:15" ht="12.9" customHeight="1" x14ac:dyDescent="0.25">
      <c r="A42" s="1">
        <v>41</v>
      </c>
      <c r="B42" s="1" t="s">
        <v>58</v>
      </c>
      <c r="C42" s="8" t="str">
        <f>CONCATENATE($I$2,"_", $H$2, "-"&amp;((ROW()-12)+238))</f>
        <v>0_8-268</v>
      </c>
      <c r="D42" s="23"/>
      <c r="E42" s="23"/>
      <c r="F42" s="22" t="s">
        <v>75</v>
      </c>
      <c r="G42" s="25"/>
      <c r="I42" s="56"/>
      <c r="J42" s="57"/>
    </row>
    <row r="43" spans="1:15" ht="12.9" customHeight="1" thickBot="1" x14ac:dyDescent="0.3">
      <c r="A43" s="1">
        <v>42</v>
      </c>
      <c r="B43" s="1" t="s">
        <v>59</v>
      </c>
      <c r="C43" s="8" t="str">
        <f>CONCATENATE($I$2,"_", $H$2, "-"&amp;((ROW()-12)+238))</f>
        <v>0_8-269</v>
      </c>
      <c r="D43" s="23"/>
      <c r="E43" s="23"/>
      <c r="F43" s="22" t="s">
        <v>75</v>
      </c>
      <c r="G43" s="25"/>
      <c r="I43" s="50"/>
      <c r="J43" s="51"/>
    </row>
    <row r="44" spans="1:15" ht="12.9" customHeight="1" x14ac:dyDescent="0.25">
      <c r="A44" s="1">
        <v>43</v>
      </c>
      <c r="B44" s="1" t="s">
        <v>60</v>
      </c>
      <c r="C44" s="8" t="str">
        <f>CONCATENATE($I$2,"_", $H$2, "-"&amp;((ROW()-12)+238))</f>
        <v>0_8-270</v>
      </c>
      <c r="D44" s="23"/>
      <c r="E44" s="23"/>
      <c r="F44" s="22" t="s">
        <v>75</v>
      </c>
      <c r="G44" s="25"/>
    </row>
    <row r="45" spans="1:15" ht="12.9" customHeight="1" x14ac:dyDescent="0.25">
      <c r="A45" s="1">
        <v>44</v>
      </c>
      <c r="B45" s="1" t="s">
        <v>61</v>
      </c>
      <c r="C45" s="8" t="str">
        <f>CONCATENATE($I$2,"_", $H$2, "-"&amp;((ROW()-12)+238))</f>
        <v>0_8-271</v>
      </c>
      <c r="D45" s="23"/>
      <c r="E45" s="23"/>
      <c r="F45" s="22" t="s">
        <v>75</v>
      </c>
      <c r="G45" s="25"/>
    </row>
    <row r="46" spans="1:15" ht="12.9" customHeight="1" x14ac:dyDescent="0.25">
      <c r="A46" s="1">
        <v>45</v>
      </c>
      <c r="B46" s="1" t="s">
        <v>62</v>
      </c>
      <c r="C46" s="8" t="str">
        <f>CONCATENATE($I$2,"_", $H$2, "-"&amp;((ROW()-12)+238))</f>
        <v>0_8-272</v>
      </c>
      <c r="D46" s="23"/>
      <c r="E46" s="23"/>
      <c r="F46" s="22" t="s">
        <v>75</v>
      </c>
      <c r="G46" s="25"/>
    </row>
    <row r="47" spans="1:15" ht="12.9" customHeight="1" x14ac:dyDescent="0.25">
      <c r="A47" s="1">
        <v>46</v>
      </c>
      <c r="B47" s="1" t="s">
        <v>63</v>
      </c>
      <c r="C47" s="20" t="str">
        <f>CONCATENATE(D47&amp;I$2,"_",$H$2&amp;"-8")</f>
        <v>48-UWSIF-Glut-4-0_8-8</v>
      </c>
      <c r="D47" s="6" t="s">
        <v>69</v>
      </c>
      <c r="E47" s="7"/>
      <c r="F47" s="18" t="s">
        <v>73</v>
      </c>
      <c r="G47" s="18"/>
    </row>
    <row r="48" spans="1:15" ht="12.9" customHeight="1" x14ac:dyDescent="0.25">
      <c r="A48" s="1">
        <v>47</v>
      </c>
      <c r="B48" s="1" t="s">
        <v>64</v>
      </c>
      <c r="C48" s="20" t="str">
        <f>CONCATENATE(D48&amp;I$2,"_",$H$2&amp;"-9")</f>
        <v>48-UWSIF-Glut-4-0_8-9</v>
      </c>
      <c r="D48" s="6" t="s">
        <v>69</v>
      </c>
      <c r="E48" s="7"/>
      <c r="F48" s="18" t="s">
        <v>73</v>
      </c>
      <c r="G48" s="18"/>
    </row>
    <row r="49" spans="1:7" ht="12.9" customHeight="1" x14ac:dyDescent="0.25">
      <c r="A49" s="1">
        <v>48</v>
      </c>
      <c r="B49" s="1" t="s">
        <v>65</v>
      </c>
      <c r="C49" s="20" t="str">
        <f>CONCATENATE(D49&amp;I$2,"_",$H$2&amp;"-5")</f>
        <v>47-UWSIF-Alfalfa2-0_8-5</v>
      </c>
      <c r="D49" s="6" t="s">
        <v>14</v>
      </c>
      <c r="E49" s="7"/>
      <c r="F49" s="18" t="s">
        <v>74</v>
      </c>
      <c r="G49" s="18"/>
    </row>
    <row r="50" spans="1:7" ht="12.9" customHeight="1" x14ac:dyDescent="0.25">
      <c r="A50" s="1">
        <v>49</v>
      </c>
      <c r="B50" s="1" t="s">
        <v>66</v>
      </c>
      <c r="C50" s="20" t="str">
        <f>CONCATENATE(D50&amp;I$2,"_",$H$2&amp;"-6")</f>
        <v>47-UWSIF-Alfalfa2-0_8-6</v>
      </c>
      <c r="D50" s="6" t="s">
        <v>14</v>
      </c>
      <c r="E50" s="7"/>
      <c r="F50" s="18" t="s">
        <v>74</v>
      </c>
      <c r="G50" s="18"/>
    </row>
  </sheetData>
  <mergeCells count="2">
    <mergeCell ref="K23:P23"/>
    <mergeCell ref="I33:J42"/>
  </mergeCells>
  <dataValidations count="2">
    <dataValidation type="list" allowBlank="1" showInputMessage="1" showErrorMessage="1" sqref="D26:D27 D47:D50 D2:D10" xr:uid="{DA554402-3323-44E9-AA7C-8EF9E5417916}">
      <formula1>$I$21:$I$30</formula1>
    </dataValidation>
    <dataValidation type="list" allowBlank="1" showInputMessage="1" showErrorMessage="1" sqref="F2:F50" xr:uid="{2BB21957-C502-4152-82CA-64C3B49DBAA5}">
      <formula1>$J$21:$J$26</formula1>
    </dataValidation>
  </dataValidations>
  <printOptions horizontalCentered="1" verticalCentered="1"/>
  <pageMargins left="0.75" right="0.75" top="1" bottom="1" header="0.5" footer="0.5"/>
  <pageSetup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7843D3-7C76-4B5B-A082-0527CD323E0B}">
  <ds:schemaRefs>
    <ds:schemaRef ds:uri="http://purl.org/dc/terms/"/>
    <ds:schemaRef ds:uri="d2ccbbc5-702b-444b-9f83-8538eea9e26d"/>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00DDE94F-F5B1-46F6-A195-16DFAF2C3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E0D50F-80D1-4160-A522-B0EC44089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Tray 1</vt:lpstr>
      <vt:lpstr>Tray 2</vt:lpstr>
      <vt:lpstr>Tray 3</vt:lpstr>
      <vt:lpstr>Tray 4</vt:lpstr>
      <vt:lpstr>Tray 5</vt:lpstr>
      <vt:lpstr>Tray 6</vt:lpstr>
      <vt:lpstr>Tray 7</vt:lpstr>
      <vt:lpstr>Tray 8</vt:lpstr>
      <vt:lpstr>Tray 9</vt:lpstr>
      <vt:lpstr>'Tray 2'!_45_UWSIF__Soil2</vt:lpstr>
      <vt:lpstr>'Tray 3'!_45_UWSIF__Soil2</vt:lpstr>
      <vt:lpstr>'Tray 4'!_45_UWSIF__Soil2</vt:lpstr>
      <vt:lpstr>'Tray 5'!_45_UWSIF__Soil2</vt:lpstr>
      <vt:lpstr>'Tray 6'!_45_UWSIF__Soil2</vt:lpstr>
      <vt:lpstr>'Tray 7'!_45_UWSIF__Soil2</vt:lpstr>
      <vt:lpstr>'Tray 8'!_45_UWSIF__Soil2</vt:lpstr>
      <vt:lpstr>'Tray 9'!_45_UWSIF__Soil2</vt:lpstr>
      <vt:lpstr>_45_UWSIF__Soil2</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2026-01-15T18:20:55Z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