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O:\General\Graduate_Prog_Admin\Grad-GA_MISC_Info\Misc_Grad_GA-info_2023\"/>
    </mc:Choice>
  </mc:AlternateContent>
  <xr:revisionPtr revIDLastSave="0" documentId="8_{AA7B891E-A0C3-496E-85A9-006D23D02CB7}" xr6:coauthVersionLast="47" xr6:coauthVersionMax="47" xr10:uidLastSave="{00000000-0000-0000-0000-000000000000}"/>
  <bookViews>
    <workbookView xWindow="-28920" yWindow="-120" windowWidth="29040" windowHeight="17640" xr2:uid="{00000000-000D-0000-FFFF-FFFF00000000}"/>
  </bookViews>
  <sheets>
    <sheet name="Masters" sheetId="1" r:id="rId1"/>
    <sheet name="Doctorate" sheetId="6" r:id="rId2"/>
    <sheet name="Other Amt" sheetId="7" r:id="rId3"/>
    <sheet name="Misc Information" sheetId="8" r:id="rId4"/>
  </sheets>
  <definedNames>
    <definedName name="_xlnm.Print_Area" localSheetId="1">Doctorate!$A$1:$F$52</definedName>
    <definedName name="_xlnm.Print_Area" localSheetId="0">Masters!$A$1:$F$52</definedName>
    <definedName name="_xlnm.Print_Area" localSheetId="2">'Other Amt'!$A$1:$F$52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7" l="1"/>
  <c r="E45" i="7"/>
  <c r="D45" i="7"/>
  <c r="C45" i="7"/>
  <c r="F45" i="6"/>
  <c r="E45" i="6"/>
  <c r="D45" i="6"/>
  <c r="C45" i="6"/>
  <c r="F38" i="7"/>
  <c r="E38" i="7"/>
  <c r="D38" i="7"/>
  <c r="C38" i="7"/>
  <c r="C39" i="7"/>
  <c r="D39" i="7"/>
  <c r="E39" i="7"/>
  <c r="F39" i="7"/>
  <c r="B46" i="7"/>
  <c r="C46" i="7"/>
  <c r="D46" i="7"/>
  <c r="E46" i="7"/>
  <c r="F46" i="7"/>
  <c r="F38" i="6"/>
  <c r="E38" i="6"/>
  <c r="D38" i="6"/>
  <c r="F28" i="7"/>
  <c r="E28" i="7"/>
  <c r="D28" i="7"/>
  <c r="C28" i="7"/>
  <c r="B28" i="7"/>
  <c r="B29" i="7"/>
  <c r="C29" i="7"/>
  <c r="D29" i="7"/>
  <c r="E29" i="7"/>
  <c r="F29" i="7"/>
  <c r="F28" i="6"/>
  <c r="B28" i="6"/>
  <c r="B29" i="6"/>
  <c r="C29" i="6"/>
  <c r="D29" i="6"/>
  <c r="E29" i="6"/>
  <c r="F29" i="6"/>
  <c r="E28" i="6"/>
  <c r="D28" i="6"/>
  <c r="C28" i="6"/>
  <c r="F18" i="7"/>
  <c r="E18" i="7"/>
  <c r="D18" i="7"/>
  <c r="C18" i="7"/>
  <c r="B18" i="7"/>
  <c r="B19" i="7"/>
  <c r="C19" i="7"/>
  <c r="D19" i="7"/>
  <c r="E19" i="7"/>
  <c r="F19" i="7"/>
  <c r="F18" i="6"/>
  <c r="E18" i="6"/>
  <c r="D18" i="6"/>
  <c r="C18" i="6"/>
  <c r="B18" i="6"/>
  <c r="B19" i="6"/>
  <c r="C19" i="6"/>
  <c r="D19" i="6"/>
  <c r="E19" i="6"/>
  <c r="F19" i="6"/>
  <c r="F8" i="7"/>
  <c r="E8" i="7"/>
  <c r="D8" i="7"/>
  <c r="F8" i="6"/>
  <c r="E8" i="6"/>
  <c r="D8" i="6"/>
  <c r="C8" i="6"/>
  <c r="C9" i="6"/>
  <c r="D9" i="6"/>
  <c r="E9" i="6"/>
  <c r="F9" i="6"/>
  <c r="F38" i="1"/>
  <c r="E38" i="1"/>
  <c r="D38" i="1"/>
  <c r="F28" i="1"/>
  <c r="E28" i="1"/>
  <c r="D28" i="1"/>
  <c r="C28" i="1"/>
  <c r="B28" i="1"/>
  <c r="B29" i="1"/>
  <c r="C29" i="1"/>
  <c r="D29" i="1"/>
  <c r="E29" i="1"/>
  <c r="F29" i="1"/>
  <c r="F18" i="1"/>
  <c r="E18" i="1"/>
  <c r="D18" i="1"/>
  <c r="C18" i="1"/>
  <c r="B18" i="1"/>
  <c r="B19" i="1"/>
  <c r="C19" i="1"/>
  <c r="D19" i="1"/>
  <c r="E19" i="1"/>
  <c r="F19" i="1"/>
  <c r="F8" i="1"/>
  <c r="E8" i="1"/>
  <c r="D8" i="1"/>
  <c r="F45" i="1"/>
  <c r="E45" i="1"/>
  <c r="D45" i="1"/>
  <c r="C45" i="1"/>
  <c r="C35" i="7"/>
  <c r="D35" i="7"/>
  <c r="C35" i="6"/>
  <c r="C38" i="6"/>
  <c r="C39" i="6"/>
  <c r="D39" i="6"/>
  <c r="E39" i="6"/>
  <c r="F39" i="6"/>
  <c r="C35" i="1"/>
  <c r="D35" i="1"/>
  <c r="B45" i="1"/>
  <c r="F40" i="1"/>
  <c r="C47" i="1"/>
  <c r="F47" i="1"/>
  <c r="E40" i="1"/>
  <c r="D40" i="1"/>
  <c r="C40" i="1"/>
  <c r="B40" i="1"/>
  <c r="F40" i="6"/>
  <c r="D47" i="6"/>
  <c r="E40" i="6"/>
  <c r="D40" i="6"/>
  <c r="C40" i="6"/>
  <c r="B40" i="6"/>
  <c r="B40" i="7"/>
  <c r="C40" i="7"/>
  <c r="D40" i="7"/>
  <c r="E40" i="7"/>
  <c r="F40" i="7"/>
  <c r="F47" i="7"/>
  <c r="F30" i="7"/>
  <c r="E30" i="7"/>
  <c r="D30" i="7"/>
  <c r="C30" i="7"/>
  <c r="B30" i="7"/>
  <c r="F20" i="7"/>
  <c r="E20" i="7"/>
  <c r="D20" i="7"/>
  <c r="C20" i="7"/>
  <c r="B20" i="7"/>
  <c r="F10" i="7"/>
  <c r="E10" i="7"/>
  <c r="D10" i="7"/>
  <c r="C10" i="7"/>
  <c r="B10" i="7"/>
  <c r="F30" i="6"/>
  <c r="E30" i="6"/>
  <c r="D30" i="6"/>
  <c r="C30" i="6"/>
  <c r="B30" i="6"/>
  <c r="F20" i="6"/>
  <c r="E20" i="6"/>
  <c r="D20" i="6"/>
  <c r="C20" i="6"/>
  <c r="B20" i="6"/>
  <c r="F10" i="6"/>
  <c r="E10" i="6"/>
  <c r="D10" i="6"/>
  <c r="C10" i="6"/>
  <c r="B10" i="6"/>
  <c r="F30" i="1"/>
  <c r="E30" i="1"/>
  <c r="D30" i="1"/>
  <c r="C30" i="1"/>
  <c r="B30" i="1"/>
  <c r="F20" i="1"/>
  <c r="E20" i="1"/>
  <c r="D20" i="1"/>
  <c r="C20" i="1"/>
  <c r="B20" i="1"/>
  <c r="F10" i="1"/>
  <c r="E10" i="1"/>
  <c r="D10" i="1"/>
  <c r="C10" i="1"/>
  <c r="B10" i="1"/>
  <c r="E47" i="1"/>
  <c r="C47" i="6"/>
  <c r="D35" i="6"/>
  <c r="B45" i="6"/>
  <c r="E47" i="6"/>
  <c r="B47" i="6"/>
  <c r="F47" i="6"/>
  <c r="B47" i="1"/>
  <c r="E47" i="7"/>
  <c r="D47" i="7"/>
  <c r="C47" i="7"/>
  <c r="B47" i="7"/>
  <c r="B45" i="7"/>
  <c r="C8" i="1"/>
  <c r="C9" i="1"/>
  <c r="D9" i="1"/>
  <c r="E9" i="1"/>
  <c r="F9" i="1"/>
  <c r="B46" i="6"/>
  <c r="C46" i="6"/>
  <c r="D46" i="6"/>
  <c r="E46" i="6"/>
  <c r="F46" i="6"/>
  <c r="C38" i="1"/>
  <c r="C39" i="1"/>
  <c r="D39" i="1"/>
  <c r="E39" i="1"/>
  <c r="F39" i="1"/>
  <c r="B46" i="1"/>
  <c r="C46" i="1"/>
  <c r="D46" i="1"/>
  <c r="E46" i="1"/>
  <c r="F46" i="1"/>
  <c r="D47" i="1"/>
  <c r="C8" i="7" l="1"/>
  <c r="C9" i="7" s="1"/>
  <c r="D9" i="7" s="1"/>
  <c r="E9" i="7" s="1"/>
  <c r="F9" i="7" s="1"/>
</calcChain>
</file>

<file path=xl/sharedStrings.xml><?xml version="1.0" encoding="utf-8"?>
<sst xmlns="http://schemas.openxmlformats.org/spreadsheetml/2006/main" count="247" uniqueCount="54">
  <si>
    <t>Pay Monthly</t>
  </si>
  <si>
    <t>Accumulated Pay</t>
  </si>
  <si>
    <t>Accumulated Earnings</t>
  </si>
  <si>
    <t>Fall Only:</t>
  </si>
  <si>
    <t>Spring Only:</t>
  </si>
  <si>
    <t>Academic Year:</t>
  </si>
  <si>
    <t>August</t>
  </si>
  <si>
    <t>September</t>
  </si>
  <si>
    <t>October</t>
  </si>
  <si>
    <t>November</t>
  </si>
  <si>
    <t>December</t>
  </si>
  <si>
    <t>Month</t>
  </si>
  <si>
    <t>Days</t>
  </si>
  <si>
    <t xml:space="preserve">Month </t>
  </si>
  <si>
    <t>January</t>
  </si>
  <si>
    <t>February</t>
  </si>
  <si>
    <t>March</t>
  </si>
  <si>
    <t>April</t>
  </si>
  <si>
    <t>May</t>
  </si>
  <si>
    <t>Semester Amount</t>
  </si>
  <si>
    <t>Academic Year Amount</t>
  </si>
  <si>
    <t>Fall Only</t>
  </si>
  <si>
    <t>Spring Only</t>
  </si>
  <si>
    <t>Academic Year</t>
  </si>
  <si>
    <t>NEW HIRES</t>
  </si>
  <si>
    <t>REHIRE/EXTENSION</t>
  </si>
  <si>
    <t>NEW/REHIRE/EXTENSION</t>
  </si>
  <si>
    <t>The actual amount the employee earned is prorated based on the days in the semester worked.  The remaining pay is based on what has been earned less what they have already been paid.</t>
  </si>
  <si>
    <t>2)  GA is hired mid semester</t>
  </si>
  <si>
    <t>3)  GA is terminated mid semester</t>
  </si>
  <si>
    <t>5)  GA hired for Fall semester only is extended for Spring semester</t>
  </si>
  <si>
    <t>7)  Costing module - how to load Fall - Spring change</t>
  </si>
  <si>
    <t>1)  Costing module reminders</t>
  </si>
  <si>
    <t>GA can only be rehired/extended on a GA assignment for the existing department.  You can change their type, ie, GTA to GRA, but you cannot change their department.  To hire them in a different department</t>
  </si>
  <si>
    <t>will require that it be processed through Recruiting.</t>
  </si>
  <si>
    <t>If the full GA funding is not known at the time of hire please use department funding for the missing months.  They must show as fully funded for the dates hired.</t>
  </si>
  <si>
    <t>Funding changes for all current and/or future pay periods must be done in the Costing Module (New Costing &gt; Create Costing).</t>
  </si>
  <si>
    <t>associated funnding would need to total to this amount.  There would be no remaining pay for Fall, so January will be all Spring costing.</t>
  </si>
  <si>
    <t>Corrections for any allowable prior period must be done in the Costing Module (Corrections &gt; Create Correction).</t>
  </si>
  <si>
    <t>Regardless of when the change is received by Payroll, the GA will remain on the pay schedule for Fall semester and then be on the pay schedule starting in January for REHIRE/EXTENSION for Spring semester.</t>
  </si>
  <si>
    <r>
      <t xml:space="preserve">In the comments indicate the amount the GA would have received </t>
    </r>
    <r>
      <rPr>
        <sz val="10"/>
        <color indexed="10"/>
        <rFont val="Arial"/>
        <family val="2"/>
      </rPr>
      <t>had they been hired for the full semester</t>
    </r>
    <r>
      <rPr>
        <sz val="10"/>
        <rFont val="Arial"/>
      </rPr>
      <t>.  The actual amount to be paid will be based on this amount prorated over the days in the semester.</t>
    </r>
  </si>
  <si>
    <t>4)  GA hired for Academic Year at $12,825 terminates at end of Fall semester</t>
  </si>
  <si>
    <t>The employee is schedule to receive the balance due for Fall semester in December.  The termination must be processed in HCM by the January FT payroll deadline to ensure that the GA is not overpaid.</t>
  </si>
  <si>
    <t>6)  GA hired for Academic Year at $12,825, changes to $17,838 effective for Spring semester</t>
  </si>
  <si>
    <t>The GA would have earned $6,412.50 for Fall (1/2 $12,825) and through December would be paid the full $6,412.50.  They would then be on the pay schedule starting in January based on the REHIRE/EXTENSION for Spring semester.</t>
  </si>
  <si>
    <t>The amount for the Spring semester would be entered for the stipend amount.  Example, GA hired for AY at Masters rate is changed to Doctorate rate for Spring, the stipend amount would be $8,919.00 and the</t>
  </si>
  <si>
    <t>PAY SCHEDULE FOR GA'S FOR ACADEMIC YEAR 2023-2024 (starting 08/22/2023)</t>
  </si>
  <si>
    <t>(August 22, 2023 - December 22, 2023)</t>
  </si>
  <si>
    <t>(January 9, 2024 - May 31, 2024)</t>
  </si>
  <si>
    <t>(January 3, 2024 - May 31, 2024)</t>
  </si>
  <si>
    <t>(August 22, 2023 - December 22, 2023; January 3, 2024 - May 31, 2024)</t>
  </si>
  <si>
    <t>Fall Amount / 4.5 = 1.5 September; Full Oct thru Dec</t>
  </si>
  <si>
    <t>Spring Amount / 5 = Full Jan thru May</t>
  </si>
  <si>
    <t>AY Amount / 2; 1/2 Amount / 4.5 = 1.5 September; Full Oct thru Dec; 1/2 Amount / 5 = Full Jan thru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</si>
</sst>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quot;$&quot;#,##0.00"/>
  </numFmts>
  <fonts count="7" x14ac:knownFonts="1">
    <font>
      <sz val="10"/>
      <name val="Arial"/>
    </font>
    <font>
      <b/>
      <sz val="10"/>
      <name val="Arial"/>
      <family val="2"/>
    </font>
    <font>
      <sz val="10"/>
      <name val="Arial"/>
      <family val="2"/>
    </font>
    <font>
      <sz val="9"/>
      <name val="Arial"/>
      <family val="2"/>
    </font>
    <font>
      <sz val="10"/>
      <color indexed="10"/>
      <name val="Arial"/>
      <family val="2"/>
    </font>
    <font>
      <b/>
      <sz val="10"/>
      <color rgb="FFFF0000"/>
      <name val="Arial"/>
      <family val="2"/>
    </font>
    <font>
      <sz val="10"/>
      <color theme="0" tint="-4.9989318521683403E-2"/>
      <name val="Arial"/>
      <family val="2"/>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2" fontId="2" fillId="0" borderId="0" xfId="0" applyNumberFormat="1" applyFont="1"/>
    <xf numFmtId="2" fontId="2" fillId="0" borderId="0" xfId="0" applyNumberFormat="1" applyFont="1" applyAlignment="1">
      <alignment horizontal="center"/>
    </xf>
    <xf numFmtId="2" fontId="2" fillId="0" borderId="0" xfId="0" applyNumberFormat="1" applyFont="1" applyAlignment="1">
      <alignment horizontal="left"/>
    </xf>
    <xf numFmtId="2" fontId="3" fillId="0" borderId="0" xfId="0" applyNumberFormat="1" applyFont="1" applyAlignment="1">
      <alignment horizontal="left"/>
    </xf>
    <xf numFmtId="2" fontId="1" fillId="0" borderId="0" xfId="0" applyNumberFormat="1" applyFont="1" applyAlignment="1">
      <alignment horizontal="center"/>
    </xf>
    <xf numFmtId="164" fontId="2" fillId="0" borderId="0" xfId="0" quotePrefix="1" applyNumberFormat="1" applyFont="1" applyAlignment="1">
      <alignment horizontal="center"/>
    </xf>
    <xf numFmtId="164" fontId="2" fillId="0" borderId="0" xfId="0" applyNumberFormat="1" applyFont="1" applyAlignment="1">
      <alignment horizontal="center"/>
    </xf>
    <xf numFmtId="164" fontId="0" fillId="0" borderId="0" xfId="0" applyNumberFormat="1"/>
    <xf numFmtId="1" fontId="1" fillId="0" borderId="0" xfId="0" applyNumberFormat="1" applyFont="1" applyAlignment="1">
      <alignment horizontal="center"/>
    </xf>
    <xf numFmtId="2" fontId="1" fillId="0" borderId="0" xfId="0" applyNumberFormat="1" applyFont="1" applyAlignment="1">
      <alignment horizontal="right"/>
    </xf>
    <xf numFmtId="165" fontId="2" fillId="2" borderId="0" xfId="0" applyNumberFormat="1" applyFont="1" applyFill="1" applyAlignment="1" applyProtection="1">
      <alignment horizontal="center"/>
      <protection locked="0"/>
    </xf>
    <xf numFmtId="2" fontId="2" fillId="3" borderId="0" xfId="0" applyNumberFormat="1" applyFont="1" applyFill="1" applyAlignment="1">
      <alignment horizontal="center"/>
    </xf>
    <xf numFmtId="165" fontId="2" fillId="3" borderId="0" xfId="0" applyNumberFormat="1" applyFont="1" applyFill="1" applyAlignment="1">
      <alignment horizontal="center"/>
    </xf>
    <xf numFmtId="0" fontId="0" fillId="0" borderId="0" xfId="0" applyAlignment="1">
      <alignment horizontal="center"/>
    </xf>
    <xf numFmtId="0" fontId="0" fillId="0" borderId="0" xfId="0" applyAlignment="1">
      <alignment horizontal="centerContinuous"/>
    </xf>
    <xf numFmtId="0" fontId="1" fillId="0" borderId="0" xfId="0" applyFont="1" applyAlignment="1">
      <alignment horizontal="center"/>
    </xf>
    <xf numFmtId="0" fontId="1" fillId="0" borderId="0" xfId="0" applyFont="1" applyAlignment="1">
      <alignment horizontal="centerContinuous"/>
    </xf>
    <xf numFmtId="164" fontId="0" fillId="0" borderId="0" xfId="0" applyNumberFormat="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2" fontId="0" fillId="0" borderId="0" xfId="0" applyNumberFormat="1" applyAlignment="1">
      <alignment horizontal="center"/>
    </xf>
    <xf numFmtId="2" fontId="0" fillId="3" borderId="0" xfId="0" applyNumberFormat="1" applyFill="1" applyAlignment="1">
      <alignment horizontal="center"/>
    </xf>
    <xf numFmtId="0" fontId="2" fillId="0" borderId="0" xfId="0" applyFont="1"/>
    <xf numFmtId="0" fontId="2" fillId="0" borderId="0" xfId="0" applyFont="1" applyAlignment="1">
      <alignment horizontal="left" indent="3"/>
    </xf>
    <xf numFmtId="0" fontId="0" fillId="0" borderId="0" xfId="0" applyAlignment="1">
      <alignment horizontal="left" indent="3"/>
    </xf>
    <xf numFmtId="2" fontId="6" fillId="0" borderId="0" xfId="0" applyNumberFormat="1" applyFont="1" applyAlignment="1">
      <alignment horizontal="center"/>
    </xf>
    <xf numFmtId="2" fontId="1" fillId="0" borderId="0" xfId="0" applyNumberFormat="1" applyFont="1" applyAlignment="1">
      <alignment horizontal="center"/>
    </xf>
    <xf numFmtId="2" fontId="1" fillId="0" borderId="1" xfId="0" applyNumberFormat="1" applyFont="1" applyBorder="1" applyAlignment="1">
      <alignment horizontal="center"/>
    </xf>
    <xf numFmtId="2" fontId="1" fillId="0" borderId="2" xfId="0" applyNumberFormat="1" applyFont="1" applyBorder="1" applyAlignment="1">
      <alignment horizontal="center"/>
    </xf>
    <xf numFmtId="2" fontId="1" fillId="0" borderId="3"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7"/>
  <sheetViews>
    <sheetView tabSelected="1" workbookViewId="0">
      <selection activeCell="B5" sqref="B5"/>
    </sheetView>
  </sheetViews>
  <sheetFormatPr defaultRowHeight="12.75" x14ac:dyDescent="0.2"/>
  <cols>
    <col min="1" max="1" width="24.140625" bestFit="1" customWidth="1"/>
    <col min="2" max="6" width="11.7109375" customWidth="1"/>
  </cols>
  <sheetData>
    <row r="1" spans="1:6" ht="13.5" thickBot="1" x14ac:dyDescent="0.25">
      <c r="A1" s="28" t="s">
        <v>46</v>
      </c>
      <c r="B1" s="29"/>
      <c r="C1" s="29"/>
      <c r="D1" s="29"/>
      <c r="E1" s="29"/>
      <c r="F1" s="30"/>
    </row>
    <row r="2" spans="1:6" x14ac:dyDescent="0.2">
      <c r="A2" s="1"/>
      <c r="B2" s="2"/>
      <c r="C2" s="2"/>
      <c r="D2" s="2"/>
      <c r="E2" s="2"/>
      <c r="F2" s="2"/>
    </row>
    <row r="3" spans="1:6" x14ac:dyDescent="0.2">
      <c r="A3" s="19" t="s">
        <v>26</v>
      </c>
      <c r="B3" s="10" t="s">
        <v>21</v>
      </c>
      <c r="C3" s="9">
        <v>89</v>
      </c>
      <c r="D3" s="5" t="s">
        <v>12</v>
      </c>
      <c r="E3" s="5"/>
      <c r="F3" s="5"/>
    </row>
    <row r="4" spans="1:6" x14ac:dyDescent="0.2">
      <c r="A4" s="27" t="s">
        <v>47</v>
      </c>
      <c r="B4" s="27"/>
      <c r="C4" s="27"/>
      <c r="D4" s="27"/>
      <c r="E4" s="27"/>
      <c r="F4" s="27"/>
    </row>
    <row r="5" spans="1:6" x14ac:dyDescent="0.2">
      <c r="A5" s="1" t="s">
        <v>19</v>
      </c>
      <c r="B5" s="13">
        <v>6412.5</v>
      </c>
      <c r="D5" s="2"/>
      <c r="E5" s="2"/>
      <c r="F5" s="2"/>
    </row>
    <row r="6" spans="1:6" x14ac:dyDescent="0.2">
      <c r="A6" s="1" t="s">
        <v>11</v>
      </c>
      <c r="B6" s="2" t="s">
        <v>6</v>
      </c>
      <c r="C6" s="2" t="s">
        <v>7</v>
      </c>
      <c r="D6" s="2" t="s">
        <v>8</v>
      </c>
      <c r="E6" s="2" t="s">
        <v>9</v>
      </c>
      <c r="F6" s="2" t="s">
        <v>10</v>
      </c>
    </row>
    <row r="7" spans="1:6" x14ac:dyDescent="0.2">
      <c r="A7" s="1" t="s">
        <v>12</v>
      </c>
      <c r="B7" s="6">
        <v>-8</v>
      </c>
      <c r="C7" s="7">
        <v>-21</v>
      </c>
      <c r="D7" s="7">
        <v>-22</v>
      </c>
      <c r="E7" s="7">
        <v>-22</v>
      </c>
      <c r="F7" s="7">
        <v>-16</v>
      </c>
    </row>
    <row r="8" spans="1:6" x14ac:dyDescent="0.2">
      <c r="A8" s="1" t="s">
        <v>0</v>
      </c>
      <c r="B8" s="2">
        <v>0</v>
      </c>
      <c r="C8" s="2">
        <f>B5-D8-E8-F8</f>
        <v>2137.5</v>
      </c>
      <c r="D8" s="2">
        <f>ROUND(($B$5/4.5),2)</f>
        <v>1425</v>
      </c>
      <c r="E8" s="2">
        <f>ROUND(($B$5/4.5),2)</f>
        <v>1425</v>
      </c>
      <c r="F8" s="2">
        <f>ROUND(($B$5/4.5),2)</f>
        <v>1425</v>
      </c>
    </row>
    <row r="9" spans="1:6" x14ac:dyDescent="0.2">
      <c r="A9" s="1" t="s">
        <v>1</v>
      </c>
      <c r="B9" s="2">
        <v>0</v>
      </c>
      <c r="C9" s="2">
        <f>SUM(C8)</f>
        <v>2137.5</v>
      </c>
      <c r="D9" s="2">
        <f>SUM(C9+D8)</f>
        <v>3562.5</v>
      </c>
      <c r="E9" s="2">
        <f>SUM(D9+E8)</f>
        <v>4987.5</v>
      </c>
      <c r="F9" s="12">
        <f>SUM(E9+F8)</f>
        <v>6412.5</v>
      </c>
    </row>
    <row r="10" spans="1:6" x14ac:dyDescent="0.2">
      <c r="A10" s="1" t="s">
        <v>2</v>
      </c>
      <c r="B10" s="2">
        <f>ROUND(((B7)*$B$5)/-$C$3,2)</f>
        <v>576.4</v>
      </c>
      <c r="C10" s="2">
        <f>ROUND(((B7+C7)*$B$5)/-$C$3,2)</f>
        <v>2089.4699999999998</v>
      </c>
      <c r="D10" s="2">
        <f>ROUND(((B7+C7+D7)*$B$5)/-$C$3,2)</f>
        <v>3674.58</v>
      </c>
      <c r="E10" s="2">
        <f>ROUND(((B7+C7+D7+E7)*$B$5)/-$C$3,2)</f>
        <v>5259.69</v>
      </c>
      <c r="F10" s="12">
        <f>ROUND(((B7+C7+D7+E7+F7)*$B$5)/-$C$3,2)</f>
        <v>6412.5</v>
      </c>
    </row>
    <row r="11" spans="1:6" x14ac:dyDescent="0.2">
      <c r="A11" s="1"/>
      <c r="B11" s="2"/>
      <c r="C11" s="2"/>
      <c r="D11" s="2"/>
      <c r="E11" s="2"/>
      <c r="F11" s="2"/>
    </row>
    <row r="12" spans="1:6" x14ac:dyDescent="0.2">
      <c r="A12" s="1"/>
      <c r="B12" s="2"/>
      <c r="C12" s="2"/>
      <c r="D12" s="2"/>
      <c r="E12" s="2"/>
      <c r="F12" s="2"/>
    </row>
    <row r="13" spans="1:6" x14ac:dyDescent="0.2">
      <c r="A13" s="19" t="s">
        <v>24</v>
      </c>
      <c r="B13" s="10" t="s">
        <v>22</v>
      </c>
      <c r="C13" s="9">
        <v>104</v>
      </c>
      <c r="D13" s="5" t="s">
        <v>12</v>
      </c>
      <c r="E13" s="5"/>
      <c r="F13" s="5"/>
    </row>
    <row r="14" spans="1:6" x14ac:dyDescent="0.2">
      <c r="A14" s="27" t="s">
        <v>48</v>
      </c>
      <c r="B14" s="27"/>
      <c r="C14" s="27"/>
      <c r="D14" s="27"/>
      <c r="E14" s="27"/>
      <c r="F14" s="27"/>
    </row>
    <row r="15" spans="1:6" x14ac:dyDescent="0.2">
      <c r="A15" s="1" t="s">
        <v>19</v>
      </c>
      <c r="B15" s="13">
        <v>6412.5</v>
      </c>
      <c r="C15" s="2"/>
      <c r="D15" s="2"/>
      <c r="E15" s="2"/>
      <c r="F15" s="2"/>
    </row>
    <row r="16" spans="1:6" x14ac:dyDescent="0.2">
      <c r="A16" s="1" t="s">
        <v>13</v>
      </c>
      <c r="B16" s="2" t="s">
        <v>14</v>
      </c>
      <c r="C16" s="2" t="s">
        <v>15</v>
      </c>
      <c r="D16" s="2" t="s">
        <v>16</v>
      </c>
      <c r="E16" s="2" t="s">
        <v>17</v>
      </c>
      <c r="F16" s="2" t="s">
        <v>18</v>
      </c>
    </row>
    <row r="17" spans="1:6" x14ac:dyDescent="0.2">
      <c r="A17" s="1" t="s">
        <v>12</v>
      </c>
      <c r="B17" s="6">
        <v>-17</v>
      </c>
      <c r="C17" s="7">
        <v>-21</v>
      </c>
      <c r="D17" s="7">
        <v>-21</v>
      </c>
      <c r="E17" s="7">
        <v>-22</v>
      </c>
      <c r="F17" s="7">
        <v>-23</v>
      </c>
    </row>
    <row r="18" spans="1:6" x14ac:dyDescent="0.2">
      <c r="A18" s="1" t="s">
        <v>0</v>
      </c>
      <c r="B18" s="2">
        <f>SUM(B15-(C18+D18+E18+F18))</f>
        <v>1282.5</v>
      </c>
      <c r="C18" s="2">
        <f>ROUND(SUM($B$15/5),2)</f>
        <v>1282.5</v>
      </c>
      <c r="D18" s="2">
        <f>ROUND(SUM($B$15/5),2)</f>
        <v>1282.5</v>
      </c>
      <c r="E18" s="2">
        <f>ROUND(SUM($B$15/5),2)</f>
        <v>1282.5</v>
      </c>
      <c r="F18" s="2">
        <f>ROUND(SUM($B$15/5),2)</f>
        <v>1282.5</v>
      </c>
    </row>
    <row r="19" spans="1:6" x14ac:dyDescent="0.2">
      <c r="A19" s="1" t="s">
        <v>1</v>
      </c>
      <c r="B19" s="2">
        <f>SUM(B18)</f>
        <v>1282.5</v>
      </c>
      <c r="C19" s="2">
        <f>SUM(B19+C18)</f>
        <v>2565</v>
      </c>
      <c r="D19" s="2">
        <f>SUM(C19+D18)</f>
        <v>3847.5</v>
      </c>
      <c r="E19" s="2">
        <f>SUM(D19+E18)</f>
        <v>5130</v>
      </c>
      <c r="F19" s="12">
        <f>SUM(E19+F18)</f>
        <v>6412.5</v>
      </c>
    </row>
    <row r="20" spans="1:6" x14ac:dyDescent="0.2">
      <c r="A20" s="1" t="s">
        <v>2</v>
      </c>
      <c r="B20" s="2">
        <f>ROUND(((B17)*$B$15)/-$C$13,2)</f>
        <v>1048.2</v>
      </c>
      <c r="C20" s="2">
        <f>ROUND(((B17+C17)*$B$15)/-$C$13,2)</f>
        <v>2343.0300000000002</v>
      </c>
      <c r="D20" s="2">
        <f>ROUND(((B17+C17+D17)*$B$15)/-$C$13,2)</f>
        <v>3637.86</v>
      </c>
      <c r="E20" s="2">
        <f>ROUND(((B17+C17+D17+E17)*$B$15)/-$C$13,2)</f>
        <v>4994.3500000000004</v>
      </c>
      <c r="F20" s="12">
        <f>ROUND(((B17+C17+D17+E17+F17)*$B$15)/-$C$13,2)</f>
        <v>6412.5</v>
      </c>
    </row>
    <row r="21" spans="1:6" x14ac:dyDescent="0.2">
      <c r="A21" s="1"/>
      <c r="B21" s="2"/>
      <c r="C21" s="2"/>
      <c r="D21" s="2"/>
      <c r="E21" s="2"/>
      <c r="F21" s="2"/>
    </row>
    <row r="22" spans="1:6" x14ac:dyDescent="0.2">
      <c r="A22" s="1"/>
      <c r="B22" s="2"/>
      <c r="C22" s="2"/>
      <c r="D22" s="2"/>
      <c r="E22" s="2"/>
      <c r="F22" s="2"/>
    </row>
    <row r="23" spans="1:6" x14ac:dyDescent="0.2">
      <c r="A23" s="20" t="s">
        <v>25</v>
      </c>
      <c r="B23" s="16" t="s">
        <v>22</v>
      </c>
      <c r="C23" s="16">
        <v>108</v>
      </c>
      <c r="D23" s="16" t="s">
        <v>12</v>
      </c>
    </row>
    <row r="24" spans="1:6" x14ac:dyDescent="0.2">
      <c r="A24" s="17" t="s">
        <v>49</v>
      </c>
      <c r="B24" s="17"/>
      <c r="C24" s="17"/>
      <c r="D24" s="17"/>
      <c r="E24" s="15"/>
      <c r="F24" s="15"/>
    </row>
    <row r="25" spans="1:6" x14ac:dyDescent="0.2">
      <c r="A25" t="s">
        <v>19</v>
      </c>
      <c r="B25" s="13">
        <v>6412.5</v>
      </c>
    </row>
    <row r="26" spans="1:6" x14ac:dyDescent="0.2">
      <c r="A26" t="s">
        <v>13</v>
      </c>
      <c r="B26" s="14" t="s">
        <v>14</v>
      </c>
      <c r="C26" s="14" t="s">
        <v>15</v>
      </c>
      <c r="D26" s="14" t="s">
        <v>16</v>
      </c>
      <c r="E26" s="14" t="s">
        <v>17</v>
      </c>
      <c r="F26" s="14" t="s">
        <v>18</v>
      </c>
    </row>
    <row r="27" spans="1:6" x14ac:dyDescent="0.2">
      <c r="A27" t="s">
        <v>12</v>
      </c>
      <c r="B27" s="18">
        <v>-21</v>
      </c>
      <c r="C27" s="7">
        <v>-21</v>
      </c>
      <c r="D27" s="7">
        <v>-21</v>
      </c>
      <c r="E27" s="7">
        <v>-22</v>
      </c>
      <c r="F27" s="7">
        <v>-23</v>
      </c>
    </row>
    <row r="28" spans="1:6" x14ac:dyDescent="0.2">
      <c r="A28" s="3" t="s">
        <v>0</v>
      </c>
      <c r="B28" s="21">
        <f>SUM(B25-(C28+D28+E28+F28))</f>
        <v>1282.5</v>
      </c>
      <c r="C28" s="21">
        <f>ROUND(SUM($B$25/5),2)</f>
        <v>1282.5</v>
      </c>
      <c r="D28" s="21">
        <f>ROUND(SUM($B$25/5),2)</f>
        <v>1282.5</v>
      </c>
      <c r="E28" s="21">
        <f>ROUND(SUM($B$25/5),2)</f>
        <v>1282.5</v>
      </c>
      <c r="F28" s="21">
        <f>ROUND(SUM($B$25/5),2)</f>
        <v>1282.5</v>
      </c>
    </row>
    <row r="29" spans="1:6" x14ac:dyDescent="0.2">
      <c r="A29" t="s">
        <v>1</v>
      </c>
      <c r="B29" s="21">
        <f>SUM(B28)</f>
        <v>1282.5</v>
      </c>
      <c r="C29" s="21">
        <f>SUM(B29+C28)</f>
        <v>2565</v>
      </c>
      <c r="D29" s="21">
        <f>SUM(C29+D28)</f>
        <v>3847.5</v>
      </c>
      <c r="E29" s="21">
        <f>SUM(D29+E28)</f>
        <v>5130</v>
      </c>
      <c r="F29" s="22">
        <f>SUM(E29+F28)</f>
        <v>6412.5</v>
      </c>
    </row>
    <row r="30" spans="1:6" x14ac:dyDescent="0.2">
      <c r="A30" t="s">
        <v>2</v>
      </c>
      <c r="B30" s="21">
        <f>ROUND(((B27)*$B$25)/-$C$23,2)</f>
        <v>1246.8800000000001</v>
      </c>
      <c r="C30" s="21">
        <f>ROUND(((B27+C27)*$B$25)/-$C$23,2)</f>
        <v>2493.75</v>
      </c>
      <c r="D30" s="21">
        <f>ROUND(((B27+C27+D27)*$B$25)/-$C$23,2)</f>
        <v>3740.63</v>
      </c>
      <c r="E30" s="21">
        <f>ROUND(((B27+C27+D27+E27)*$B$25)/-$C$23,2)</f>
        <v>5046.88</v>
      </c>
      <c r="F30" s="22">
        <f>ROUND(((B27+C27+D27+E27+F27)*$B$25)/-$C$23,2)</f>
        <v>6412.5</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7" t="s">
        <v>50</v>
      </c>
      <c r="B34" s="27"/>
      <c r="C34" s="27"/>
      <c r="D34" s="27"/>
      <c r="E34" s="27"/>
      <c r="F34" s="27"/>
    </row>
    <row r="35" spans="1:6" x14ac:dyDescent="0.2">
      <c r="A35" s="1" t="s">
        <v>20</v>
      </c>
      <c r="B35" s="13">
        <v>12825</v>
      </c>
      <c r="C35" s="26">
        <f>ROUND(B35/2,2)</f>
        <v>6412.5</v>
      </c>
      <c r="D35" s="26">
        <f>B35-C35</f>
        <v>6412.5</v>
      </c>
      <c r="E35" s="2"/>
      <c r="F35" s="2"/>
    </row>
    <row r="36" spans="1:6" x14ac:dyDescent="0.2">
      <c r="A36" s="1" t="s">
        <v>13</v>
      </c>
      <c r="B36" s="2" t="s">
        <v>6</v>
      </c>
      <c r="C36" s="2" t="s">
        <v>7</v>
      </c>
      <c r="D36" s="2" t="s">
        <v>8</v>
      </c>
      <c r="E36" s="2" t="s">
        <v>9</v>
      </c>
      <c r="F36" s="2" t="s">
        <v>10</v>
      </c>
    </row>
    <row r="37" spans="1:6" x14ac:dyDescent="0.2">
      <c r="A37" s="1" t="s">
        <v>12</v>
      </c>
      <c r="B37" s="6">
        <v>-8</v>
      </c>
      <c r="C37" s="7">
        <v>-21</v>
      </c>
      <c r="D37" s="7">
        <v>-22</v>
      </c>
      <c r="E37" s="7">
        <v>-22</v>
      </c>
      <c r="F37" s="7">
        <v>-16</v>
      </c>
    </row>
    <row r="38" spans="1:6" x14ac:dyDescent="0.2">
      <c r="A38" s="1" t="s">
        <v>0</v>
      </c>
      <c r="B38" s="2">
        <v>0</v>
      </c>
      <c r="C38" s="2">
        <f>$C$35-D38-E38-F38</f>
        <v>2137.5</v>
      </c>
      <c r="D38" s="2">
        <f>ROUND(($B$35/9),2)</f>
        <v>1425</v>
      </c>
      <c r="E38" s="2">
        <f>ROUND(($B$35/9),2)</f>
        <v>1425</v>
      </c>
      <c r="F38" s="2">
        <f>ROUND(($B$35/9),2)</f>
        <v>1425</v>
      </c>
    </row>
    <row r="39" spans="1:6" x14ac:dyDescent="0.2">
      <c r="A39" s="1" t="s">
        <v>1</v>
      </c>
      <c r="B39" s="2">
        <v>0</v>
      </c>
      <c r="C39" s="2">
        <f>SUM(C38)</f>
        <v>2137.5</v>
      </c>
      <c r="D39" s="2">
        <f>SUM(C39+D38)</f>
        <v>3562.5</v>
      </c>
      <c r="E39" s="2">
        <f>SUM(D39+E38)</f>
        <v>4987.5</v>
      </c>
      <c r="F39" s="12">
        <f>SUM(E39+F38)</f>
        <v>6412.5</v>
      </c>
    </row>
    <row r="40" spans="1:6" x14ac:dyDescent="0.2">
      <c r="A40" s="1" t="s">
        <v>2</v>
      </c>
      <c r="B40" s="2">
        <f>ROUND(((($B$35/2)*(B37*-1))/$C$3),2)</f>
        <v>576.4</v>
      </c>
      <c r="C40" s="2">
        <f>ROUND(((($B$35/2)*((B37+C37)*-1))/$C$3),2)</f>
        <v>2089.4699999999998</v>
      </c>
      <c r="D40" s="2">
        <f>ROUND(((($B$35/2)*((B37+C37+D37)*-1))/$C$3),2)</f>
        <v>3674.58</v>
      </c>
      <c r="E40" s="2">
        <f>ROUND(((($B$35/2)*((B37+C37+D37+E37)*-1))/$C$3),2)</f>
        <v>5259.69</v>
      </c>
      <c r="F40" s="12">
        <f>ROUND(((($B$35/2)*((B37+C37+D37+E37+F37)*-1))/$C$3),2)</f>
        <v>6412.5</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18">
        <v>-21</v>
      </c>
      <c r="C44" s="7">
        <v>-21</v>
      </c>
      <c r="D44" s="7">
        <v>-21</v>
      </c>
      <c r="E44" s="7">
        <v>-22</v>
      </c>
      <c r="F44" s="7">
        <v>-23</v>
      </c>
    </row>
    <row r="45" spans="1:6" x14ac:dyDescent="0.2">
      <c r="A45" s="1" t="s">
        <v>0</v>
      </c>
      <c r="B45" s="2">
        <f>($D$35-C45-D45-E45-F45)</f>
        <v>1282.5</v>
      </c>
      <c r="C45" s="2">
        <f>ROUND(($B35/10),2)</f>
        <v>1282.5</v>
      </c>
      <c r="D45" s="2">
        <f>ROUND(($B$35/10),2)</f>
        <v>1282.5</v>
      </c>
      <c r="E45" s="2">
        <f>ROUND(($B$35/10),2)</f>
        <v>1282.5</v>
      </c>
      <c r="F45" s="2">
        <f>ROUND(($B$35/10),2)</f>
        <v>1282.5</v>
      </c>
    </row>
    <row r="46" spans="1:6" x14ac:dyDescent="0.2">
      <c r="A46" s="1" t="s">
        <v>1</v>
      </c>
      <c r="B46" s="2">
        <f>SUM(F39+B45)</f>
        <v>7695</v>
      </c>
      <c r="C46" s="2">
        <f>SUM(B46+C45)</f>
        <v>8977.5</v>
      </c>
      <c r="D46" s="2">
        <f>SUM(C46+D45)</f>
        <v>10260</v>
      </c>
      <c r="E46" s="2">
        <f>SUM(D46+E45)</f>
        <v>11542.5</v>
      </c>
      <c r="F46" s="12">
        <f>SUM(E46+F45)</f>
        <v>12825</v>
      </c>
    </row>
    <row r="47" spans="1:6" x14ac:dyDescent="0.2">
      <c r="A47" s="1" t="s">
        <v>2</v>
      </c>
      <c r="B47" s="2">
        <f>ROUND(((($B$35/2)*(B44*-1))/$C$23),2)+$F$40</f>
        <v>7659.38</v>
      </c>
      <c r="C47" s="2">
        <f>ROUND(((($B$35/2)*((B44+C44)*-1))/$C$23),2)+$F$40</f>
        <v>8906.25</v>
      </c>
      <c r="D47" s="2">
        <f>ROUND(((($B$35/2)*((B44+C44+D44)*-1))/$C$23),2)+$F$40</f>
        <v>10153.130000000001</v>
      </c>
      <c r="E47" s="2">
        <f>ROUND(((($B$35/2)*((B44+C44+D44+E44)*-1))/$C$23),2)+$F$40</f>
        <v>11459.380000000001</v>
      </c>
      <c r="F47" s="12">
        <f>ROUND(((($B$35/2)*((B44+C44+D44+E44+F44)*-1))/$C$23),2)+$F$40</f>
        <v>12825</v>
      </c>
    </row>
    <row r="48" spans="1:6" x14ac:dyDescent="0.2">
      <c r="A48" s="1"/>
      <c r="B48" s="2"/>
      <c r="C48" s="2"/>
      <c r="D48" s="2"/>
      <c r="E48" s="2"/>
      <c r="F48" s="2"/>
    </row>
    <row r="49" spans="1:6" x14ac:dyDescent="0.2">
      <c r="A49" s="1"/>
      <c r="B49" s="2"/>
      <c r="C49" s="2"/>
      <c r="D49" s="2"/>
      <c r="E49" s="2"/>
      <c r="F49" s="2"/>
    </row>
    <row r="50" spans="1:6" x14ac:dyDescent="0.2">
      <c r="A50" s="1" t="s">
        <v>3</v>
      </c>
      <c r="B50" s="3" t="s">
        <v>51</v>
      </c>
      <c r="C50" s="2"/>
      <c r="D50" s="2"/>
      <c r="E50" s="2"/>
      <c r="F50" s="2"/>
    </row>
    <row r="51" spans="1:6" x14ac:dyDescent="0.2">
      <c r="A51" s="1" t="s">
        <v>4</v>
      </c>
      <c r="B51" s="3" t="s">
        <v>52</v>
      </c>
      <c r="C51" s="2"/>
      <c r="D51" s="2"/>
      <c r="E51" s="2"/>
      <c r="F51" s="2"/>
    </row>
    <row r="52" spans="1:6" x14ac:dyDescent="0.2">
      <c r="A52" s="1" t="s">
        <v>5</v>
      </c>
      <c r="B52" s="3" t="s">
        <v>53</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sheetProtection password="C4FA" sheet="1"/>
  <mergeCells count="4">
    <mergeCell ref="A14:F14"/>
    <mergeCell ref="A34:F34"/>
    <mergeCell ref="A1:F1"/>
    <mergeCell ref="A4:F4"/>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7"/>
  <sheetViews>
    <sheetView topLeftCell="A12" workbookViewId="0">
      <selection activeCell="B15" sqref="B15"/>
    </sheetView>
  </sheetViews>
  <sheetFormatPr defaultRowHeight="12.75" x14ac:dyDescent="0.2"/>
  <cols>
    <col min="1" max="1" width="24.140625" bestFit="1" customWidth="1"/>
    <col min="2" max="6" width="11.7109375" customWidth="1"/>
  </cols>
  <sheetData>
    <row r="1" spans="1:6" ht="13.5" thickBot="1" x14ac:dyDescent="0.25">
      <c r="A1" s="28" t="s">
        <v>46</v>
      </c>
      <c r="B1" s="29"/>
      <c r="C1" s="29"/>
      <c r="D1" s="29"/>
      <c r="E1" s="29"/>
      <c r="F1" s="30"/>
    </row>
    <row r="2" spans="1:6" x14ac:dyDescent="0.2">
      <c r="A2" s="1"/>
      <c r="B2" s="2"/>
      <c r="C2" s="2"/>
      <c r="D2" s="2"/>
      <c r="E2" s="2"/>
      <c r="F2" s="2"/>
    </row>
    <row r="3" spans="1:6" x14ac:dyDescent="0.2">
      <c r="A3" s="19" t="s">
        <v>26</v>
      </c>
      <c r="B3" s="10" t="s">
        <v>21</v>
      </c>
      <c r="C3" s="9">
        <v>89</v>
      </c>
      <c r="D3" s="5" t="s">
        <v>12</v>
      </c>
      <c r="E3" s="5"/>
      <c r="F3" s="5"/>
    </row>
    <row r="4" spans="1:6" x14ac:dyDescent="0.2">
      <c r="A4" s="27" t="s">
        <v>47</v>
      </c>
      <c r="B4" s="27"/>
      <c r="C4" s="27"/>
      <c r="D4" s="27"/>
      <c r="E4" s="27"/>
      <c r="F4" s="27"/>
    </row>
    <row r="5" spans="1:6" x14ac:dyDescent="0.2">
      <c r="A5" s="1" t="s">
        <v>19</v>
      </c>
      <c r="B5" s="13">
        <v>8919</v>
      </c>
      <c r="D5" s="2"/>
      <c r="E5" s="2"/>
      <c r="F5" s="2"/>
    </row>
    <row r="6" spans="1:6" x14ac:dyDescent="0.2">
      <c r="A6" s="1" t="s">
        <v>11</v>
      </c>
      <c r="B6" s="2" t="s">
        <v>6</v>
      </c>
      <c r="C6" s="2" t="s">
        <v>7</v>
      </c>
      <c r="D6" s="2" t="s">
        <v>8</v>
      </c>
      <c r="E6" s="2" t="s">
        <v>9</v>
      </c>
      <c r="F6" s="2" t="s">
        <v>10</v>
      </c>
    </row>
    <row r="7" spans="1:6" x14ac:dyDescent="0.2">
      <c r="A7" s="1" t="s">
        <v>12</v>
      </c>
      <c r="B7" s="6">
        <v>-8</v>
      </c>
      <c r="C7" s="7">
        <v>-21</v>
      </c>
      <c r="D7" s="7">
        <v>-22</v>
      </c>
      <c r="E7" s="7">
        <v>-22</v>
      </c>
      <c r="F7" s="7">
        <v>-16</v>
      </c>
    </row>
    <row r="8" spans="1:6" x14ac:dyDescent="0.2">
      <c r="A8" s="1" t="s">
        <v>0</v>
      </c>
      <c r="B8" s="2">
        <v>0</v>
      </c>
      <c r="C8" s="2">
        <f>B5-D8-E8-F8</f>
        <v>2973</v>
      </c>
      <c r="D8" s="2">
        <f>ROUND(($B$5/4.5),2)</f>
        <v>1982</v>
      </c>
      <c r="E8" s="2">
        <f>ROUND(($B$5/4.5),2)</f>
        <v>1982</v>
      </c>
      <c r="F8" s="2">
        <f>ROUND(($B$5/4.5),2)</f>
        <v>1982</v>
      </c>
    </row>
    <row r="9" spans="1:6" x14ac:dyDescent="0.2">
      <c r="A9" s="1" t="s">
        <v>1</v>
      </c>
      <c r="B9" s="2">
        <v>0</v>
      </c>
      <c r="C9" s="2">
        <f>SUM(C8)</f>
        <v>2973</v>
      </c>
      <c r="D9" s="2">
        <f>SUM(C9+D8)</f>
        <v>4955</v>
      </c>
      <c r="E9" s="2">
        <f>SUM(D9+E8)</f>
        <v>6937</v>
      </c>
      <c r="F9" s="12">
        <f>SUM(E9+F8)</f>
        <v>8919</v>
      </c>
    </row>
    <row r="10" spans="1:6" x14ac:dyDescent="0.2">
      <c r="A10" s="1" t="s">
        <v>2</v>
      </c>
      <c r="B10" s="2">
        <f>ROUND(((B7)*$B$5)/-$C$3,2)</f>
        <v>801.71</v>
      </c>
      <c r="C10" s="2">
        <f>ROUND(((B7+C7)*$B$5)/-$C$3,2)</f>
        <v>2906.19</v>
      </c>
      <c r="D10" s="2">
        <f>ROUND(((B7+C7+D7)*$B$5)/-$C$3,2)</f>
        <v>5110.8900000000003</v>
      </c>
      <c r="E10" s="2">
        <f>ROUND(((B7+C7+D7+E7)*$B$5)/-$C$3,2)</f>
        <v>7315.58</v>
      </c>
      <c r="F10" s="12">
        <f>ROUND(((B7+C7+D7+E7+F7)*$B$5)/-$C$3,2)</f>
        <v>8919</v>
      </c>
    </row>
    <row r="11" spans="1:6" x14ac:dyDescent="0.2">
      <c r="A11" s="1"/>
      <c r="B11" s="2"/>
      <c r="C11" s="2"/>
      <c r="D11" s="2"/>
      <c r="E11" s="2"/>
      <c r="F11" s="2"/>
    </row>
    <row r="12" spans="1:6" x14ac:dyDescent="0.2">
      <c r="A12" s="1"/>
      <c r="B12" s="2"/>
      <c r="C12" s="2"/>
      <c r="D12" s="2"/>
      <c r="E12" s="2"/>
      <c r="F12" s="2"/>
    </row>
    <row r="13" spans="1:6" x14ac:dyDescent="0.2">
      <c r="A13" s="19" t="s">
        <v>24</v>
      </c>
      <c r="B13" s="10" t="s">
        <v>22</v>
      </c>
      <c r="C13" s="9">
        <v>104</v>
      </c>
      <c r="D13" s="5" t="s">
        <v>12</v>
      </c>
      <c r="E13" s="5"/>
      <c r="F13" s="5"/>
    </row>
    <row r="14" spans="1:6" x14ac:dyDescent="0.2">
      <c r="A14" s="27" t="s">
        <v>48</v>
      </c>
      <c r="B14" s="27"/>
      <c r="C14" s="27"/>
      <c r="D14" s="27"/>
      <c r="E14" s="27"/>
      <c r="F14" s="27"/>
    </row>
    <row r="15" spans="1:6" x14ac:dyDescent="0.2">
      <c r="A15" s="1" t="s">
        <v>19</v>
      </c>
      <c r="B15" s="13">
        <v>8919</v>
      </c>
      <c r="C15" s="2"/>
      <c r="D15" s="2"/>
      <c r="E15" s="2"/>
      <c r="F15" s="2"/>
    </row>
    <row r="16" spans="1:6" x14ac:dyDescent="0.2">
      <c r="A16" s="1" t="s">
        <v>13</v>
      </c>
      <c r="B16" s="2" t="s">
        <v>14</v>
      </c>
      <c r="C16" s="2" t="s">
        <v>15</v>
      </c>
      <c r="D16" s="2" t="s">
        <v>16</v>
      </c>
      <c r="E16" s="2" t="s">
        <v>17</v>
      </c>
      <c r="F16" s="2" t="s">
        <v>18</v>
      </c>
    </row>
    <row r="17" spans="1:6" x14ac:dyDescent="0.2">
      <c r="A17" s="1" t="s">
        <v>12</v>
      </c>
      <c r="B17" s="6">
        <v>-17</v>
      </c>
      <c r="C17" s="7">
        <v>-21</v>
      </c>
      <c r="D17" s="7">
        <v>-21</v>
      </c>
      <c r="E17" s="7">
        <v>-22</v>
      </c>
      <c r="F17" s="7">
        <v>-23</v>
      </c>
    </row>
    <row r="18" spans="1:6" x14ac:dyDescent="0.2">
      <c r="A18" s="1" t="s">
        <v>0</v>
      </c>
      <c r="B18" s="2">
        <f>SUM(B15-(C18+D18+E18+F18))</f>
        <v>1783.8000000000002</v>
      </c>
      <c r="C18" s="2">
        <f>ROUND(SUM($B$15/5),2)</f>
        <v>1783.8</v>
      </c>
      <c r="D18" s="2">
        <f>ROUND(SUM($B$15/5),2)</f>
        <v>1783.8</v>
      </c>
      <c r="E18" s="2">
        <f>ROUND(SUM($B$15/5),2)</f>
        <v>1783.8</v>
      </c>
      <c r="F18" s="2">
        <f>ROUND(SUM($B$15/5),2)</f>
        <v>1783.8</v>
      </c>
    </row>
    <row r="19" spans="1:6" x14ac:dyDescent="0.2">
      <c r="A19" s="1" t="s">
        <v>1</v>
      </c>
      <c r="B19" s="2">
        <f>SUM(B18)</f>
        <v>1783.8000000000002</v>
      </c>
      <c r="C19" s="2">
        <f>SUM(B19+C18)</f>
        <v>3567.6000000000004</v>
      </c>
      <c r="D19" s="2">
        <f>SUM(C19+D18)</f>
        <v>5351.4000000000005</v>
      </c>
      <c r="E19" s="2">
        <f>SUM(D19+E18)</f>
        <v>7135.2000000000007</v>
      </c>
      <c r="F19" s="12">
        <f>SUM(E19+F18)</f>
        <v>8919</v>
      </c>
    </row>
    <row r="20" spans="1:6" x14ac:dyDescent="0.2">
      <c r="A20" s="1" t="s">
        <v>2</v>
      </c>
      <c r="B20" s="2">
        <f>ROUND(((B17)*$B$15)/-$C$13,2)</f>
        <v>1457.91</v>
      </c>
      <c r="C20" s="2">
        <f>ROUND(((B17+C17)*$B$15)/-$C$13,2)</f>
        <v>3258.87</v>
      </c>
      <c r="D20" s="2">
        <f>ROUND(((B17+C17+D17)*$B$15)/-$C$13,2)</f>
        <v>5059.82</v>
      </c>
      <c r="E20" s="2">
        <f>ROUND(((B17+C17+D17+E17)*$B$15)/-$C$13,2)</f>
        <v>6946.53</v>
      </c>
      <c r="F20" s="12">
        <f>ROUND(((B17+C17+D17+E17+F17)*$B$15)/-$C$13,2)</f>
        <v>8919</v>
      </c>
    </row>
    <row r="21" spans="1:6" x14ac:dyDescent="0.2">
      <c r="A21" s="1"/>
      <c r="B21" s="2"/>
      <c r="C21" s="2"/>
      <c r="D21" s="2"/>
      <c r="E21" s="2"/>
      <c r="F21" s="2"/>
    </row>
    <row r="22" spans="1:6" x14ac:dyDescent="0.2">
      <c r="A22" s="1"/>
      <c r="B22" s="2"/>
      <c r="C22" s="2"/>
      <c r="D22" s="2"/>
      <c r="E22" s="2"/>
      <c r="F22" s="2"/>
    </row>
    <row r="23" spans="1:6" x14ac:dyDescent="0.2">
      <c r="A23" s="20" t="s">
        <v>25</v>
      </c>
      <c r="B23" s="16" t="s">
        <v>22</v>
      </c>
      <c r="C23" s="16">
        <v>108</v>
      </c>
      <c r="D23" s="16" t="s">
        <v>12</v>
      </c>
    </row>
    <row r="24" spans="1:6" x14ac:dyDescent="0.2">
      <c r="A24" s="17" t="s">
        <v>49</v>
      </c>
      <c r="B24" s="17"/>
      <c r="C24" s="17"/>
      <c r="D24" s="17"/>
      <c r="E24" s="15"/>
      <c r="F24" s="15"/>
    </row>
    <row r="25" spans="1:6" x14ac:dyDescent="0.2">
      <c r="A25" t="s">
        <v>19</v>
      </c>
      <c r="B25" s="13">
        <v>8919</v>
      </c>
    </row>
    <row r="26" spans="1:6" x14ac:dyDescent="0.2">
      <c r="A26" t="s">
        <v>13</v>
      </c>
      <c r="B26" s="14" t="s">
        <v>14</v>
      </c>
      <c r="C26" s="14" t="s">
        <v>15</v>
      </c>
      <c r="D26" s="14" t="s">
        <v>16</v>
      </c>
      <c r="E26" s="14" t="s">
        <v>17</v>
      </c>
      <c r="F26" s="14" t="s">
        <v>18</v>
      </c>
    </row>
    <row r="27" spans="1:6" x14ac:dyDescent="0.2">
      <c r="A27" t="s">
        <v>12</v>
      </c>
      <c r="B27" s="18">
        <v>-21</v>
      </c>
      <c r="C27" s="18">
        <v>-21</v>
      </c>
      <c r="D27" s="18">
        <v>-21</v>
      </c>
      <c r="E27" s="18">
        <v>-22</v>
      </c>
      <c r="F27" s="18">
        <v>-23</v>
      </c>
    </row>
    <row r="28" spans="1:6" x14ac:dyDescent="0.2">
      <c r="A28" s="3" t="s">
        <v>0</v>
      </c>
      <c r="B28" s="21">
        <f>SUM(B25-(C28+D28+E28+F28))</f>
        <v>1783.8000000000002</v>
      </c>
      <c r="C28" s="21">
        <f>ROUND(SUM($B$25/5),2)</f>
        <v>1783.8</v>
      </c>
      <c r="D28" s="21">
        <f>ROUND(SUM($B$25/5),2)</f>
        <v>1783.8</v>
      </c>
      <c r="E28" s="21">
        <f>ROUND(SUM($B$25/5),2)</f>
        <v>1783.8</v>
      </c>
      <c r="F28" s="21">
        <f>ROUND(SUM($B$25/5),2)</f>
        <v>1783.8</v>
      </c>
    </row>
    <row r="29" spans="1:6" x14ac:dyDescent="0.2">
      <c r="A29" t="s">
        <v>1</v>
      </c>
      <c r="B29" s="21">
        <f>SUM(B28)</f>
        <v>1783.8000000000002</v>
      </c>
      <c r="C29" s="21">
        <f>SUM(B29+C28)</f>
        <v>3567.6000000000004</v>
      </c>
      <c r="D29" s="21">
        <f>SUM(C29+D28)</f>
        <v>5351.4000000000005</v>
      </c>
      <c r="E29" s="21">
        <f>SUM(D29+E28)</f>
        <v>7135.2000000000007</v>
      </c>
      <c r="F29" s="22">
        <f>SUM(E29+F28)</f>
        <v>8919</v>
      </c>
    </row>
    <row r="30" spans="1:6" x14ac:dyDescent="0.2">
      <c r="A30" t="s">
        <v>2</v>
      </c>
      <c r="B30" s="21">
        <f>ROUND(((B27)*$B$25)/-$C$23,2)</f>
        <v>1734.25</v>
      </c>
      <c r="C30" s="21">
        <f>ROUND(((B27+C27)*$B$25)/-$C$23,2)</f>
        <v>3468.5</v>
      </c>
      <c r="D30" s="21">
        <f>ROUND(((B27+C27+D27)*$B$25)/-$C$23,2)</f>
        <v>5202.75</v>
      </c>
      <c r="E30" s="21">
        <f>ROUND(((B27+C27+D27+E27)*$B$25)/-$C$23,2)</f>
        <v>7019.58</v>
      </c>
      <c r="F30" s="22">
        <f>ROUND(((B27+C27+D27+E27+F27)*$B$25)/-$C$23,2)</f>
        <v>8919</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7" t="s">
        <v>50</v>
      </c>
      <c r="B34" s="27"/>
      <c r="C34" s="27"/>
      <c r="D34" s="27"/>
      <c r="E34" s="27"/>
      <c r="F34" s="27"/>
    </row>
    <row r="35" spans="1:6" x14ac:dyDescent="0.2">
      <c r="A35" s="1" t="s">
        <v>20</v>
      </c>
      <c r="B35" s="13">
        <v>17838</v>
      </c>
      <c r="C35" s="26">
        <f>ROUND(B35/2,2)</f>
        <v>8919</v>
      </c>
      <c r="D35" s="26">
        <f>B35-C35</f>
        <v>8919</v>
      </c>
      <c r="E35" s="2"/>
      <c r="F35" s="2"/>
    </row>
    <row r="36" spans="1:6" x14ac:dyDescent="0.2">
      <c r="A36" s="1" t="s">
        <v>13</v>
      </c>
      <c r="B36" s="2" t="s">
        <v>6</v>
      </c>
      <c r="C36" s="2" t="s">
        <v>7</v>
      </c>
      <c r="D36" s="2" t="s">
        <v>8</v>
      </c>
      <c r="E36" s="2" t="s">
        <v>9</v>
      </c>
      <c r="F36" s="2" t="s">
        <v>10</v>
      </c>
    </row>
    <row r="37" spans="1:6" x14ac:dyDescent="0.2">
      <c r="A37" s="1" t="s">
        <v>12</v>
      </c>
      <c r="B37" s="6">
        <v>-8</v>
      </c>
      <c r="C37" s="7">
        <v>-21</v>
      </c>
      <c r="D37" s="7">
        <v>-22</v>
      </c>
      <c r="E37" s="7">
        <v>-22</v>
      </c>
      <c r="F37" s="7">
        <v>-16</v>
      </c>
    </row>
    <row r="38" spans="1:6" x14ac:dyDescent="0.2">
      <c r="A38" s="1" t="s">
        <v>0</v>
      </c>
      <c r="B38" s="2">
        <v>0</v>
      </c>
      <c r="C38" s="2">
        <f>$C$35-D38-E38-F38</f>
        <v>2973</v>
      </c>
      <c r="D38" s="2">
        <f>ROUND(($B$35/9),2)</f>
        <v>1982</v>
      </c>
      <c r="E38" s="2">
        <f>ROUND(($B$35/9),2)</f>
        <v>1982</v>
      </c>
      <c r="F38" s="2">
        <f>ROUND(($B$35/9),2)</f>
        <v>1982</v>
      </c>
    </row>
    <row r="39" spans="1:6" x14ac:dyDescent="0.2">
      <c r="A39" s="1" t="s">
        <v>1</v>
      </c>
      <c r="B39" s="2">
        <v>0</v>
      </c>
      <c r="C39" s="2">
        <f>SUM(C38)</f>
        <v>2973</v>
      </c>
      <c r="D39" s="2">
        <f>SUM(C39+D38)</f>
        <v>4955</v>
      </c>
      <c r="E39" s="2">
        <f>SUM(D39+E38)</f>
        <v>6937</v>
      </c>
      <c r="F39" s="12">
        <f>SUM(E39+F38)</f>
        <v>8919</v>
      </c>
    </row>
    <row r="40" spans="1:6" x14ac:dyDescent="0.2">
      <c r="A40" s="1" t="s">
        <v>2</v>
      </c>
      <c r="B40" s="2">
        <f>ROUND(((($B$35/2)*(B37*-1))/$C$3),2)</f>
        <v>801.71</v>
      </c>
      <c r="C40" s="2">
        <f>ROUND(((($B$35/2)*((B37+C37)*-1))/$C$3),2)</f>
        <v>2906.19</v>
      </c>
      <c r="D40" s="2">
        <f>ROUND(((($B$35/2)*((B37+C37+D37)*-1))/$C$3),2)</f>
        <v>5110.8900000000003</v>
      </c>
      <c r="E40" s="2">
        <f>ROUND(((($B$35/2)*((B37+C37+D37+E37)*-1))/$C$3),2)</f>
        <v>7315.58</v>
      </c>
      <c r="F40" s="12">
        <f>ROUND(((($B$35/2)*((B37+C37+D37+E37+F37)*-1))/$C$3),2)</f>
        <v>8919</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18">
        <v>-21</v>
      </c>
      <c r="C44" s="18">
        <v>-21</v>
      </c>
      <c r="D44" s="18">
        <v>-21</v>
      </c>
      <c r="E44" s="18">
        <v>-22</v>
      </c>
      <c r="F44" s="18">
        <v>-23</v>
      </c>
    </row>
    <row r="45" spans="1:6" x14ac:dyDescent="0.2">
      <c r="A45" s="1" t="s">
        <v>0</v>
      </c>
      <c r="B45" s="2">
        <f>($D$35-C45-D45-E45-F45)</f>
        <v>1783.7999999999995</v>
      </c>
      <c r="C45" s="2">
        <f>ROUND(($B35/10),2)</f>
        <v>1783.8</v>
      </c>
      <c r="D45" s="2">
        <f>ROUND(($B$35/10),2)</f>
        <v>1783.8</v>
      </c>
      <c r="E45" s="2">
        <f>ROUND(($B$35/10),2)</f>
        <v>1783.8</v>
      </c>
      <c r="F45" s="2">
        <f>ROUND(($B$35/10),2)</f>
        <v>1783.8</v>
      </c>
    </row>
    <row r="46" spans="1:6" x14ac:dyDescent="0.2">
      <c r="A46" s="1" t="s">
        <v>1</v>
      </c>
      <c r="B46" s="2">
        <f>SUM(F39+B45)</f>
        <v>10702.8</v>
      </c>
      <c r="C46" s="2">
        <f>SUM(B46+C45)</f>
        <v>12486.599999999999</v>
      </c>
      <c r="D46" s="2">
        <f>SUM(C46+D45)</f>
        <v>14270.399999999998</v>
      </c>
      <c r="E46" s="2">
        <f>SUM(D46+E45)</f>
        <v>16054.199999999997</v>
      </c>
      <c r="F46" s="12">
        <f>SUM(E46+F45)</f>
        <v>17837.999999999996</v>
      </c>
    </row>
    <row r="47" spans="1:6" x14ac:dyDescent="0.2">
      <c r="A47" s="1" t="s">
        <v>2</v>
      </c>
      <c r="B47" s="2">
        <f>ROUND(((($B$35/2)*(B44*-1))/$C$23),2)+$F$40</f>
        <v>10653.25</v>
      </c>
      <c r="C47" s="2">
        <f>ROUND(((($B$35/2)*((B44+C44)*-1))/$C$23),2)+$F$40</f>
        <v>12387.5</v>
      </c>
      <c r="D47" s="2">
        <f>ROUND(((($B$35/2)*((B44+C44+D44)*-1))/$C$23),2)+$F$40</f>
        <v>14121.75</v>
      </c>
      <c r="E47" s="2">
        <f>ROUND(((($B$35/2)*((B44+C44+D44+E44)*-1))/$C$23),2)+$F$40</f>
        <v>15938.58</v>
      </c>
      <c r="F47" s="12">
        <f>ROUND(((($B$35/2)*((B44+C44+D44+E44+F44)*-1))/$C$23),2)+$F$40</f>
        <v>17838</v>
      </c>
    </row>
    <row r="48" spans="1:6" x14ac:dyDescent="0.2">
      <c r="A48" s="1"/>
      <c r="B48" s="2"/>
      <c r="C48" s="2"/>
      <c r="D48" s="2"/>
      <c r="E48" s="2"/>
      <c r="F48" s="2"/>
    </row>
    <row r="49" spans="1:6" x14ac:dyDescent="0.2">
      <c r="A49" s="1"/>
      <c r="B49" s="2"/>
      <c r="C49" s="2"/>
      <c r="D49" s="2"/>
      <c r="E49" s="2"/>
      <c r="F49" s="2"/>
    </row>
    <row r="50" spans="1:6" x14ac:dyDescent="0.2">
      <c r="A50" s="1" t="s">
        <v>3</v>
      </c>
      <c r="B50" s="3" t="s">
        <v>51</v>
      </c>
      <c r="C50" s="2"/>
      <c r="D50" s="2"/>
      <c r="E50" s="2"/>
      <c r="F50" s="2"/>
    </row>
    <row r="51" spans="1:6" x14ac:dyDescent="0.2">
      <c r="A51" s="1" t="s">
        <v>4</v>
      </c>
      <c r="B51" s="3" t="s">
        <v>52</v>
      </c>
      <c r="C51" s="2"/>
      <c r="D51" s="2"/>
      <c r="E51" s="2"/>
      <c r="F51" s="2"/>
    </row>
    <row r="52" spans="1:6" x14ac:dyDescent="0.2">
      <c r="A52" s="1" t="s">
        <v>5</v>
      </c>
      <c r="B52" s="3" t="s">
        <v>53</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sheetProtection password="C4FA" sheet="1"/>
  <mergeCells count="4">
    <mergeCell ref="A1:F1"/>
    <mergeCell ref="A4:F4"/>
    <mergeCell ref="A14:F14"/>
    <mergeCell ref="A34:F34"/>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7"/>
  <sheetViews>
    <sheetView workbookViewId="0">
      <selection activeCell="B5" sqref="B5"/>
    </sheetView>
  </sheetViews>
  <sheetFormatPr defaultRowHeight="12.75" x14ac:dyDescent="0.2"/>
  <cols>
    <col min="1" max="1" width="24.140625" bestFit="1" customWidth="1"/>
    <col min="2" max="6" width="11.7109375" customWidth="1"/>
  </cols>
  <sheetData>
    <row r="1" spans="1:6" ht="13.5" thickBot="1" x14ac:dyDescent="0.25">
      <c r="A1" s="28" t="s">
        <v>46</v>
      </c>
      <c r="B1" s="29"/>
      <c r="C1" s="29"/>
      <c r="D1" s="29"/>
      <c r="E1" s="29"/>
      <c r="F1" s="30"/>
    </row>
    <row r="2" spans="1:6" x14ac:dyDescent="0.2">
      <c r="A2" s="1"/>
      <c r="B2" s="2"/>
      <c r="C2" s="2"/>
      <c r="D2" s="2"/>
      <c r="E2" s="2"/>
      <c r="F2" s="2"/>
    </row>
    <row r="3" spans="1:6" x14ac:dyDescent="0.2">
      <c r="A3" s="19" t="s">
        <v>26</v>
      </c>
      <c r="B3" s="10" t="s">
        <v>21</v>
      </c>
      <c r="C3" s="9">
        <v>89</v>
      </c>
      <c r="D3" s="5" t="s">
        <v>12</v>
      </c>
      <c r="E3" s="5"/>
      <c r="F3" s="5"/>
    </row>
    <row r="4" spans="1:6" x14ac:dyDescent="0.2">
      <c r="A4" s="27" t="s">
        <v>47</v>
      </c>
      <c r="B4" s="27"/>
      <c r="C4" s="27"/>
      <c r="D4" s="27"/>
      <c r="E4" s="27"/>
      <c r="F4" s="27"/>
    </row>
    <row r="5" spans="1:6" x14ac:dyDescent="0.2">
      <c r="A5" s="1" t="s">
        <v>19</v>
      </c>
      <c r="B5" s="11">
        <v>9562.5</v>
      </c>
      <c r="D5" s="2"/>
      <c r="E5" s="2"/>
      <c r="F5" s="2"/>
    </row>
    <row r="6" spans="1:6" x14ac:dyDescent="0.2">
      <c r="A6" s="1" t="s">
        <v>11</v>
      </c>
      <c r="B6" s="2" t="s">
        <v>6</v>
      </c>
      <c r="C6" s="2" t="s">
        <v>7</v>
      </c>
      <c r="D6" s="2" t="s">
        <v>8</v>
      </c>
      <c r="E6" s="2" t="s">
        <v>9</v>
      </c>
      <c r="F6" s="2" t="s">
        <v>10</v>
      </c>
    </row>
    <row r="7" spans="1:6" x14ac:dyDescent="0.2">
      <c r="A7" s="1" t="s">
        <v>12</v>
      </c>
      <c r="B7" s="6">
        <v>-8</v>
      </c>
      <c r="C7" s="7">
        <v>-21</v>
      </c>
      <c r="D7" s="7">
        <v>-22</v>
      </c>
      <c r="E7" s="7">
        <v>-22</v>
      </c>
      <c r="F7" s="7">
        <v>-16</v>
      </c>
    </row>
    <row r="8" spans="1:6" x14ac:dyDescent="0.2">
      <c r="A8" s="1" t="s">
        <v>0</v>
      </c>
      <c r="B8" s="2">
        <v>0</v>
      </c>
      <c r="C8" s="2">
        <f>B5-D8-E8-F8</f>
        <v>3187.5</v>
      </c>
      <c r="D8" s="2">
        <f>ROUND(($B$5/4.5),2)</f>
        <v>2125</v>
      </c>
      <c r="E8" s="2">
        <f>ROUND(($B$5/4.5),2)</f>
        <v>2125</v>
      </c>
      <c r="F8" s="2">
        <f>ROUND(($B$5/4.5),2)</f>
        <v>2125</v>
      </c>
    </row>
    <row r="9" spans="1:6" x14ac:dyDescent="0.2">
      <c r="A9" s="1" t="s">
        <v>1</v>
      </c>
      <c r="B9" s="2">
        <v>0</v>
      </c>
      <c r="C9" s="2">
        <f>SUM(C8)</f>
        <v>3187.5</v>
      </c>
      <c r="D9" s="2">
        <f>SUM(C9+D8)</f>
        <v>5312.5</v>
      </c>
      <c r="E9" s="2">
        <f>SUM(D9+E8)</f>
        <v>7437.5</v>
      </c>
      <c r="F9" s="12">
        <f>SUM(E9+F8)</f>
        <v>9562.5</v>
      </c>
    </row>
    <row r="10" spans="1:6" x14ac:dyDescent="0.2">
      <c r="A10" s="1" t="s">
        <v>2</v>
      </c>
      <c r="B10" s="2">
        <f>ROUND(((B7)*$B$5)/-$C$3,2)</f>
        <v>859.55</v>
      </c>
      <c r="C10" s="2">
        <f>ROUND(((B7+C7)*$B$5)/-$C$3,2)</f>
        <v>3115.87</v>
      </c>
      <c r="D10" s="2">
        <f>ROUND(((B7+C7+D7)*$B$5)/-$C$3,2)</f>
        <v>5479.63</v>
      </c>
      <c r="E10" s="2">
        <f>ROUND(((B7+C7+D7+E7)*$B$5)/-$C$3,2)</f>
        <v>7843.4</v>
      </c>
      <c r="F10" s="12">
        <f>ROUND(((B7+C7+D7+E7+F7)*$B$5)/-$C$3,2)</f>
        <v>9562.5</v>
      </c>
    </row>
    <row r="11" spans="1:6" x14ac:dyDescent="0.2">
      <c r="A11" s="1"/>
      <c r="B11" s="2"/>
      <c r="C11" s="2"/>
      <c r="D11" s="2"/>
      <c r="E11" s="2"/>
      <c r="F11" s="2"/>
    </row>
    <row r="12" spans="1:6" x14ac:dyDescent="0.2">
      <c r="A12" s="1"/>
      <c r="B12" s="2"/>
      <c r="C12" s="2"/>
      <c r="D12" s="2"/>
      <c r="E12" s="2"/>
      <c r="F12" s="2"/>
    </row>
    <row r="13" spans="1:6" x14ac:dyDescent="0.2">
      <c r="A13" s="19" t="s">
        <v>24</v>
      </c>
      <c r="B13" s="10" t="s">
        <v>22</v>
      </c>
      <c r="C13" s="9">
        <v>104</v>
      </c>
      <c r="D13" s="5" t="s">
        <v>12</v>
      </c>
      <c r="E13" s="5"/>
      <c r="F13" s="5"/>
    </row>
    <row r="14" spans="1:6" x14ac:dyDescent="0.2">
      <c r="A14" s="27" t="s">
        <v>48</v>
      </c>
      <c r="B14" s="27"/>
      <c r="C14" s="27"/>
      <c r="D14" s="27"/>
      <c r="E14" s="27"/>
      <c r="F14" s="27"/>
    </row>
    <row r="15" spans="1:6" x14ac:dyDescent="0.2">
      <c r="A15" s="1" t="s">
        <v>19</v>
      </c>
      <c r="B15" s="11">
        <v>9562.5</v>
      </c>
      <c r="C15" s="2"/>
      <c r="D15" s="2"/>
      <c r="E15" s="2"/>
      <c r="F15" s="2"/>
    </row>
    <row r="16" spans="1:6" x14ac:dyDescent="0.2">
      <c r="A16" s="1" t="s">
        <v>13</v>
      </c>
      <c r="B16" s="2" t="s">
        <v>14</v>
      </c>
      <c r="C16" s="2" t="s">
        <v>15</v>
      </c>
      <c r="D16" s="2" t="s">
        <v>16</v>
      </c>
      <c r="E16" s="2" t="s">
        <v>17</v>
      </c>
      <c r="F16" s="2" t="s">
        <v>18</v>
      </c>
    </row>
    <row r="17" spans="1:6" x14ac:dyDescent="0.2">
      <c r="A17" s="1" t="s">
        <v>12</v>
      </c>
      <c r="B17" s="6">
        <v>-17</v>
      </c>
      <c r="C17" s="7">
        <v>-21</v>
      </c>
      <c r="D17" s="7">
        <v>-21</v>
      </c>
      <c r="E17" s="7">
        <v>-22</v>
      </c>
      <c r="F17" s="7">
        <v>-23</v>
      </c>
    </row>
    <row r="18" spans="1:6" x14ac:dyDescent="0.2">
      <c r="A18" s="1" t="s">
        <v>0</v>
      </c>
      <c r="B18" s="2">
        <f>SUM(B15-(C18+D18+E18+F18))</f>
        <v>1912.5</v>
      </c>
      <c r="C18" s="2">
        <f>ROUND(SUM($B$15/5),2)</f>
        <v>1912.5</v>
      </c>
      <c r="D18" s="2">
        <f>ROUND(SUM($B$15/5),2)</f>
        <v>1912.5</v>
      </c>
      <c r="E18" s="2">
        <f>ROUND(SUM($B$15/5),2)</f>
        <v>1912.5</v>
      </c>
      <c r="F18" s="2">
        <f>ROUND(SUM($B$15/5),2)</f>
        <v>1912.5</v>
      </c>
    </row>
    <row r="19" spans="1:6" x14ac:dyDescent="0.2">
      <c r="A19" s="1" t="s">
        <v>1</v>
      </c>
      <c r="B19" s="2">
        <f>SUM(B18)</f>
        <v>1912.5</v>
      </c>
      <c r="C19" s="2">
        <f>SUM(B19+C18)</f>
        <v>3825</v>
      </c>
      <c r="D19" s="2">
        <f>SUM(C19+D18)</f>
        <v>5737.5</v>
      </c>
      <c r="E19" s="2">
        <f>SUM(D19+E18)</f>
        <v>7650</v>
      </c>
      <c r="F19" s="12">
        <f>SUM(E19+F18)</f>
        <v>9562.5</v>
      </c>
    </row>
    <row r="20" spans="1:6" x14ac:dyDescent="0.2">
      <c r="A20" s="1" t="s">
        <v>2</v>
      </c>
      <c r="B20" s="2">
        <f>ROUND(((B17)*$B$15)/-$C$13,2)</f>
        <v>1563.1</v>
      </c>
      <c r="C20" s="2">
        <f>ROUND(((B17+C17)*$B$15)/-$C$13,2)</f>
        <v>3493.99</v>
      </c>
      <c r="D20" s="2">
        <f>ROUND(((B17+C17+D17)*$B$15)/-$C$13,2)</f>
        <v>5424.88</v>
      </c>
      <c r="E20" s="2">
        <f>ROUND(((B17+C17+D17+E17)*$B$15)/-$C$13,2)</f>
        <v>7447.72</v>
      </c>
      <c r="F20" s="12">
        <f>ROUND(((B17+C17+D17+E17+F17)*$B$15)/-$C$13,2)</f>
        <v>9562.5</v>
      </c>
    </row>
    <row r="21" spans="1:6" x14ac:dyDescent="0.2">
      <c r="A21" s="1"/>
      <c r="B21" s="2"/>
      <c r="C21" s="2"/>
      <c r="D21" s="2"/>
      <c r="E21" s="2"/>
      <c r="F21" s="2"/>
    </row>
    <row r="22" spans="1:6" x14ac:dyDescent="0.2">
      <c r="A22" s="1"/>
      <c r="B22" s="2"/>
      <c r="C22" s="2"/>
      <c r="D22" s="2"/>
      <c r="E22" s="2"/>
      <c r="F22" s="2"/>
    </row>
    <row r="23" spans="1:6" x14ac:dyDescent="0.2">
      <c r="A23" s="20" t="s">
        <v>25</v>
      </c>
      <c r="B23" s="16" t="s">
        <v>22</v>
      </c>
      <c r="C23" s="16">
        <v>108</v>
      </c>
      <c r="D23" s="16" t="s">
        <v>12</v>
      </c>
    </row>
    <row r="24" spans="1:6" x14ac:dyDescent="0.2">
      <c r="A24" s="17" t="s">
        <v>49</v>
      </c>
      <c r="B24" s="17"/>
      <c r="C24" s="17"/>
      <c r="D24" s="17"/>
      <c r="E24" s="15"/>
      <c r="F24" s="15"/>
    </row>
    <row r="25" spans="1:6" x14ac:dyDescent="0.2">
      <c r="A25" t="s">
        <v>19</v>
      </c>
      <c r="B25" s="11">
        <v>9562.5</v>
      </c>
    </row>
    <row r="26" spans="1:6" x14ac:dyDescent="0.2">
      <c r="A26" t="s">
        <v>13</v>
      </c>
      <c r="B26" s="14" t="s">
        <v>14</v>
      </c>
      <c r="C26" s="14" t="s">
        <v>15</v>
      </c>
      <c r="D26" s="14" t="s">
        <v>16</v>
      </c>
      <c r="E26" s="14" t="s">
        <v>17</v>
      </c>
      <c r="F26" s="14" t="s">
        <v>18</v>
      </c>
    </row>
    <row r="27" spans="1:6" x14ac:dyDescent="0.2">
      <c r="A27" t="s">
        <v>12</v>
      </c>
      <c r="B27" s="18">
        <v>-21</v>
      </c>
      <c r="C27" s="18">
        <v>-21</v>
      </c>
      <c r="D27" s="18">
        <v>-21</v>
      </c>
      <c r="E27" s="18">
        <v>-22</v>
      </c>
      <c r="F27" s="18">
        <v>-23</v>
      </c>
    </row>
    <row r="28" spans="1:6" x14ac:dyDescent="0.2">
      <c r="A28" s="3" t="s">
        <v>0</v>
      </c>
      <c r="B28" s="21">
        <f>SUM(B25-(C28+D28+E28+F28))</f>
        <v>1912.5</v>
      </c>
      <c r="C28" s="21">
        <f>ROUND(SUM($B$25/5),2)</f>
        <v>1912.5</v>
      </c>
      <c r="D28" s="21">
        <f>ROUND(SUM($B$25/5),2)</f>
        <v>1912.5</v>
      </c>
      <c r="E28" s="21">
        <f>ROUND(SUM($B$25/5),2)</f>
        <v>1912.5</v>
      </c>
      <c r="F28" s="21">
        <f>ROUND(SUM($B$25/5),2)</f>
        <v>1912.5</v>
      </c>
    </row>
    <row r="29" spans="1:6" x14ac:dyDescent="0.2">
      <c r="A29" t="s">
        <v>1</v>
      </c>
      <c r="B29" s="21">
        <f>SUM(B28)</f>
        <v>1912.5</v>
      </c>
      <c r="C29" s="21">
        <f>SUM(B29+C28)</f>
        <v>3825</v>
      </c>
      <c r="D29" s="21">
        <f>SUM(C29+D28)</f>
        <v>5737.5</v>
      </c>
      <c r="E29" s="21">
        <f>SUM(D29+E28)</f>
        <v>7650</v>
      </c>
      <c r="F29" s="22">
        <f>SUM(E29+F28)</f>
        <v>9562.5</v>
      </c>
    </row>
    <row r="30" spans="1:6" x14ac:dyDescent="0.2">
      <c r="A30" t="s">
        <v>2</v>
      </c>
      <c r="B30" s="21">
        <f>ROUND(((B27)*$B$25)/-$C$23,2)</f>
        <v>1859.38</v>
      </c>
      <c r="C30" s="21">
        <f>ROUND(((B27+C27)*$B$25)/-$C$23,2)</f>
        <v>3718.75</v>
      </c>
      <c r="D30" s="21">
        <f>ROUND(((B27+C27+D27)*$B$25)/-$C$23,2)</f>
        <v>5578.13</v>
      </c>
      <c r="E30" s="21">
        <f>ROUND(((B27+C27+D27+E27)*$B$25)/-$C$23,2)</f>
        <v>7526.04</v>
      </c>
      <c r="F30" s="22">
        <f>ROUND(((B27+C27+D27+E27+F27)*$B$25)/-$C$23,2)</f>
        <v>9562.5</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7" t="s">
        <v>50</v>
      </c>
      <c r="B34" s="27"/>
      <c r="C34" s="27"/>
      <c r="D34" s="27"/>
      <c r="E34" s="27"/>
      <c r="F34" s="27"/>
    </row>
    <row r="35" spans="1:6" x14ac:dyDescent="0.2">
      <c r="A35" s="1" t="s">
        <v>20</v>
      </c>
      <c r="B35" s="11">
        <v>19125</v>
      </c>
      <c r="C35" s="26">
        <f>ROUND(B35/2,2)</f>
        <v>9562.5</v>
      </c>
      <c r="D35" s="26">
        <f>B35-C35</f>
        <v>9562.5</v>
      </c>
      <c r="E35" s="2"/>
      <c r="F35" s="2"/>
    </row>
    <row r="36" spans="1:6" x14ac:dyDescent="0.2">
      <c r="A36" s="1" t="s">
        <v>13</v>
      </c>
      <c r="B36" s="2" t="s">
        <v>6</v>
      </c>
      <c r="C36" s="2" t="s">
        <v>7</v>
      </c>
      <c r="D36" s="2" t="s">
        <v>8</v>
      </c>
      <c r="E36" s="2" t="s">
        <v>9</v>
      </c>
      <c r="F36" s="2" t="s">
        <v>10</v>
      </c>
    </row>
    <row r="37" spans="1:6" x14ac:dyDescent="0.2">
      <c r="A37" s="1" t="s">
        <v>12</v>
      </c>
      <c r="B37" s="6">
        <v>-8</v>
      </c>
      <c r="C37" s="7">
        <v>-21</v>
      </c>
      <c r="D37" s="7">
        <v>-22</v>
      </c>
      <c r="E37" s="7">
        <v>-22</v>
      </c>
      <c r="F37" s="7">
        <v>-16</v>
      </c>
    </row>
    <row r="38" spans="1:6" x14ac:dyDescent="0.2">
      <c r="A38" s="1" t="s">
        <v>0</v>
      </c>
      <c r="B38" s="2">
        <v>0</v>
      </c>
      <c r="C38" s="2">
        <f>$C$35-D38-E38-F38</f>
        <v>3187.5</v>
      </c>
      <c r="D38" s="2">
        <f>ROUND(($B$35/9),2)</f>
        <v>2125</v>
      </c>
      <c r="E38" s="2">
        <f>ROUND(($B$35/9),2)</f>
        <v>2125</v>
      </c>
      <c r="F38" s="2">
        <f>ROUND(($B$35/9),2)</f>
        <v>2125</v>
      </c>
    </row>
    <row r="39" spans="1:6" x14ac:dyDescent="0.2">
      <c r="A39" s="1" t="s">
        <v>1</v>
      </c>
      <c r="B39" s="2">
        <v>0</v>
      </c>
      <c r="C39" s="2">
        <f>SUM(C38)</f>
        <v>3187.5</v>
      </c>
      <c r="D39" s="2">
        <f>SUM(C39+D38)</f>
        <v>5312.5</v>
      </c>
      <c r="E39" s="2">
        <f>SUM(D39+E38)</f>
        <v>7437.5</v>
      </c>
      <c r="F39" s="12">
        <f>SUM(E39+F38)</f>
        <v>9562.5</v>
      </c>
    </row>
    <row r="40" spans="1:6" x14ac:dyDescent="0.2">
      <c r="A40" s="1" t="s">
        <v>2</v>
      </c>
      <c r="B40" s="2">
        <f>ROUND(((($B$35/2)*(B37*-1))/$C$3),2)</f>
        <v>859.55</v>
      </c>
      <c r="C40" s="2">
        <f>ROUND(((($B$35/2)*((B37+C37)*-1))/$C$3),2)</f>
        <v>3115.87</v>
      </c>
      <c r="D40" s="2">
        <f>ROUND(((($B$35/2)*((B37+C37+D37)*-1))/$C$3),2)</f>
        <v>5479.63</v>
      </c>
      <c r="E40" s="2">
        <f>ROUND(((($B$35/2)*((B37+C37+D37+E37)*-1))/$C$3),2)</f>
        <v>7843.4</v>
      </c>
      <c r="F40" s="12">
        <f>ROUND(((($B$35/2)*((B37+C37+D37+E37+F37)*-1))/$C$3),2)</f>
        <v>9562.5</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6">
        <v>-21</v>
      </c>
      <c r="C44" s="7">
        <v>-21</v>
      </c>
      <c r="D44" s="7">
        <v>-21</v>
      </c>
      <c r="E44" s="7">
        <v>-22</v>
      </c>
      <c r="F44" s="7">
        <v>-23</v>
      </c>
    </row>
    <row r="45" spans="1:6" x14ac:dyDescent="0.2">
      <c r="A45" s="1" t="s">
        <v>0</v>
      </c>
      <c r="B45" s="2">
        <f>($D$35-C45-D45-E45-F45)</f>
        <v>1912.5</v>
      </c>
      <c r="C45" s="2">
        <f>ROUND(($B35/10),2)</f>
        <v>1912.5</v>
      </c>
      <c r="D45" s="2">
        <f>ROUND(($B$35/10),2)</f>
        <v>1912.5</v>
      </c>
      <c r="E45" s="2">
        <f>ROUND(($B$35/10),2)</f>
        <v>1912.5</v>
      </c>
      <c r="F45" s="2">
        <f>ROUND(($B$35/10),2)</f>
        <v>1912.5</v>
      </c>
    </row>
    <row r="46" spans="1:6" x14ac:dyDescent="0.2">
      <c r="A46" s="1" t="s">
        <v>1</v>
      </c>
      <c r="B46" s="2">
        <f>SUM(F39+B45)</f>
        <v>11475</v>
      </c>
      <c r="C46" s="2">
        <f>SUM(B46+C45)</f>
        <v>13387.5</v>
      </c>
      <c r="D46" s="2">
        <f>SUM(C46+D45)</f>
        <v>15300</v>
      </c>
      <c r="E46" s="2">
        <f>SUM(D46+E45)</f>
        <v>17212.5</v>
      </c>
      <c r="F46" s="12">
        <f>SUM(E46+F45)</f>
        <v>19125</v>
      </c>
    </row>
    <row r="47" spans="1:6" x14ac:dyDescent="0.2">
      <c r="A47" s="1" t="s">
        <v>2</v>
      </c>
      <c r="B47" s="2">
        <f>ROUND(((($B$35/2)*(B44*-1))/$C$23),2)+$F$40</f>
        <v>11421.880000000001</v>
      </c>
      <c r="C47" s="2">
        <f>ROUND(((($B$35/2)*((B44+C44)*-1))/$C$23),2)+$F$40</f>
        <v>13281.25</v>
      </c>
      <c r="D47" s="2">
        <f>ROUND(((($B$35/2)*((B44+C44+D44)*-1))/$C$23),2)+$F$40</f>
        <v>15140.630000000001</v>
      </c>
      <c r="E47" s="2">
        <f>ROUND(((($B$35/2)*((B44+C44+D44+E44)*-1))/$C$23),2)+$F$40</f>
        <v>17088.54</v>
      </c>
      <c r="F47" s="12">
        <f>ROUND(((($B$35/2)*((B44+C44+D44+E44+F44)*-1))/$C$23),2)+$F$40</f>
        <v>19125</v>
      </c>
    </row>
    <row r="48" spans="1:6" x14ac:dyDescent="0.2">
      <c r="A48" s="1"/>
      <c r="B48" s="2"/>
      <c r="C48" s="2"/>
      <c r="D48" s="2"/>
      <c r="E48" s="2"/>
      <c r="F48" s="2"/>
    </row>
    <row r="49" spans="1:6" x14ac:dyDescent="0.2">
      <c r="A49" s="1"/>
      <c r="B49" s="2"/>
      <c r="C49" s="2"/>
      <c r="D49" s="2"/>
      <c r="E49" s="2"/>
      <c r="F49" s="2"/>
    </row>
    <row r="50" spans="1:6" x14ac:dyDescent="0.2">
      <c r="A50" s="1" t="s">
        <v>3</v>
      </c>
      <c r="B50" s="3" t="s">
        <v>51</v>
      </c>
      <c r="C50" s="2"/>
      <c r="D50" s="2"/>
      <c r="E50" s="2"/>
      <c r="F50" s="2"/>
    </row>
    <row r="51" spans="1:6" x14ac:dyDescent="0.2">
      <c r="A51" s="1" t="s">
        <v>4</v>
      </c>
      <c r="B51" s="3" t="s">
        <v>52</v>
      </c>
      <c r="C51" s="2"/>
      <c r="D51" s="2"/>
      <c r="E51" s="2"/>
      <c r="F51" s="2"/>
    </row>
    <row r="52" spans="1:6" x14ac:dyDescent="0.2">
      <c r="A52" s="1" t="s">
        <v>5</v>
      </c>
      <c r="B52" s="3" t="s">
        <v>53</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sheetProtection password="C4FA" sheet="1"/>
  <mergeCells count="4">
    <mergeCell ref="A1:F1"/>
    <mergeCell ref="A4:F4"/>
    <mergeCell ref="A14:F14"/>
    <mergeCell ref="A34:F34"/>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8"/>
  <sheetViews>
    <sheetView workbookViewId="0">
      <selection activeCell="A17" sqref="A17"/>
    </sheetView>
  </sheetViews>
  <sheetFormatPr defaultRowHeight="12.75" x14ac:dyDescent="0.2"/>
  <cols>
    <col min="1" max="1" width="241.28515625" customWidth="1"/>
  </cols>
  <sheetData>
    <row r="1" spans="1:1" x14ac:dyDescent="0.2">
      <c r="A1" t="s">
        <v>32</v>
      </c>
    </row>
    <row r="2" spans="1:1" x14ac:dyDescent="0.2">
      <c r="A2" s="25" t="s">
        <v>33</v>
      </c>
    </row>
    <row r="3" spans="1:1" x14ac:dyDescent="0.2">
      <c r="A3" s="25" t="s">
        <v>34</v>
      </c>
    </row>
    <row r="4" spans="1:1" x14ac:dyDescent="0.2">
      <c r="A4" s="25"/>
    </row>
    <row r="5" spans="1:1" x14ac:dyDescent="0.2">
      <c r="A5" s="25" t="s">
        <v>35</v>
      </c>
    </row>
    <row r="6" spans="1:1" ht="12" customHeight="1" x14ac:dyDescent="0.2">
      <c r="A6" s="25"/>
    </row>
    <row r="7" spans="1:1" ht="12" customHeight="1" x14ac:dyDescent="0.2">
      <c r="A7" s="24" t="s">
        <v>38</v>
      </c>
    </row>
    <row r="8" spans="1:1" ht="12" customHeight="1" x14ac:dyDescent="0.2"/>
    <row r="9" spans="1:1" ht="12" customHeight="1" x14ac:dyDescent="0.2">
      <c r="A9" s="25" t="s">
        <v>36</v>
      </c>
    </row>
    <row r="10" spans="1:1" ht="12" customHeight="1" x14ac:dyDescent="0.2">
      <c r="A10" s="25"/>
    </row>
    <row r="11" spans="1:1" x14ac:dyDescent="0.2">
      <c r="A11" t="s">
        <v>28</v>
      </c>
    </row>
    <row r="12" spans="1:1" x14ac:dyDescent="0.2">
      <c r="A12" s="24" t="s">
        <v>40</v>
      </c>
    </row>
    <row r="14" spans="1:1" x14ac:dyDescent="0.2">
      <c r="A14" t="s">
        <v>29</v>
      </c>
    </row>
    <row r="15" spans="1:1" x14ac:dyDescent="0.2">
      <c r="A15" s="25" t="s">
        <v>27</v>
      </c>
    </row>
    <row r="16" spans="1:1" x14ac:dyDescent="0.2">
      <c r="A16" s="25"/>
    </row>
    <row r="17" spans="1:1" x14ac:dyDescent="0.2">
      <c r="A17" s="23" t="s">
        <v>41</v>
      </c>
    </row>
    <row r="18" spans="1:1" x14ac:dyDescent="0.2">
      <c r="A18" s="24" t="s">
        <v>42</v>
      </c>
    </row>
    <row r="20" spans="1:1" x14ac:dyDescent="0.2">
      <c r="A20" s="23" t="s">
        <v>30</v>
      </c>
    </row>
    <row r="21" spans="1:1" x14ac:dyDescent="0.2">
      <c r="A21" s="24" t="s">
        <v>39</v>
      </c>
    </row>
    <row r="23" spans="1:1" x14ac:dyDescent="0.2">
      <c r="A23" s="23" t="s">
        <v>43</v>
      </c>
    </row>
    <row r="24" spans="1:1" x14ac:dyDescent="0.2">
      <c r="A24" s="24" t="s">
        <v>44</v>
      </c>
    </row>
    <row r="26" spans="1:1" x14ac:dyDescent="0.2">
      <c r="A26" t="s">
        <v>31</v>
      </c>
    </row>
    <row r="27" spans="1:1" x14ac:dyDescent="0.2">
      <c r="A27" s="24" t="s">
        <v>45</v>
      </c>
    </row>
    <row r="28" spans="1:1" x14ac:dyDescent="0.2">
      <c r="A28" s="24" t="s">
        <v>37</v>
      </c>
    </row>
  </sheetData>
  <sheetProtection password="C4FA" sheet="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Masters</vt:lpstr>
      <vt:lpstr>Doctorate</vt:lpstr>
      <vt:lpstr>Other Amt</vt:lpstr>
      <vt:lpstr>Misc Information</vt:lpstr>
      <vt:lpstr>Doctorate!Print_Area</vt:lpstr>
      <vt:lpstr>Masters!Print_Area</vt:lpstr>
      <vt:lpstr>'Other Amt'!Print_Area</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dwhite</dc:creator>
  <cp:lastModifiedBy>Michele L Peck</cp:lastModifiedBy>
  <cp:lastPrinted>2021-07-09T16:05:31Z</cp:lastPrinted>
  <dcterms:created xsi:type="dcterms:W3CDTF">2005-03-14T16:07:59Z</dcterms:created>
  <dcterms:modified xsi:type="dcterms:W3CDTF">2023-06-29T22:11:19Z</dcterms:modified>
</cp:coreProperties>
</file>