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GA's\"/>
    </mc:Choice>
  </mc:AlternateContent>
  <xr:revisionPtr revIDLastSave="0" documentId="13_ncr:1_{1079D548-0C22-42EC-BBD5-823F15453EA4}" xr6:coauthVersionLast="47" xr6:coauthVersionMax="47" xr10:uidLastSave="{00000000-0000-0000-0000-000000000000}"/>
  <bookViews>
    <workbookView xWindow="28680" yWindow="-120" windowWidth="29040" windowHeight="15720" xr2:uid="{00000000-000D-0000-FFFF-FFFF00000000}"/>
  </bookViews>
  <sheets>
    <sheet name="Masters" sheetId="1" r:id="rId1"/>
    <sheet name="Doctorate" sheetId="6" r:id="rId2"/>
    <sheet name="Other Amt" sheetId="7" r:id="rId3"/>
    <sheet name="Misc Information" sheetId="8" r:id="rId4"/>
  </sheets>
  <definedNames>
    <definedName name="_xlnm.Print_Area" localSheetId="1">Doctorate!$A$1:$F$49</definedName>
    <definedName name="_xlnm.Print_Area" localSheetId="0">Masters!$A$1:$F$51</definedName>
    <definedName name="_xlnm.Print_Area" localSheetId="2">'Other Amt'!$A$1:$F$49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7" l="1"/>
  <c r="E41" i="7"/>
  <c r="D41" i="7"/>
  <c r="C41" i="7"/>
  <c r="F37" i="7"/>
  <c r="C43" i="7" s="1"/>
  <c r="E37" i="7"/>
  <c r="D37" i="7"/>
  <c r="C37" i="7"/>
  <c r="B37" i="7"/>
  <c r="F35" i="7"/>
  <c r="E35" i="7"/>
  <c r="D35" i="7"/>
  <c r="C32" i="7"/>
  <c r="F28" i="7"/>
  <c r="E28" i="7"/>
  <c r="D28" i="7"/>
  <c r="C28" i="7"/>
  <c r="B28" i="7"/>
  <c r="F26" i="7"/>
  <c r="E26" i="7"/>
  <c r="D26" i="7"/>
  <c r="C26" i="7"/>
  <c r="F19" i="7"/>
  <c r="E19" i="7"/>
  <c r="D19" i="7"/>
  <c r="C19" i="7"/>
  <c r="B19" i="7"/>
  <c r="F17" i="7"/>
  <c r="E17" i="7"/>
  <c r="D17" i="7"/>
  <c r="C17" i="7"/>
  <c r="F10" i="7"/>
  <c r="E10" i="7"/>
  <c r="D10" i="7"/>
  <c r="C10" i="7"/>
  <c r="B10" i="7"/>
  <c r="F8" i="7"/>
  <c r="E8" i="7"/>
  <c r="D8" i="7"/>
  <c r="F41" i="6"/>
  <c r="E41" i="6"/>
  <c r="D41" i="6"/>
  <c r="C41" i="6"/>
  <c r="F37" i="6"/>
  <c r="F43" i="6" s="1"/>
  <c r="E37" i="6"/>
  <c r="D37" i="6"/>
  <c r="C37" i="6"/>
  <c r="B37" i="6"/>
  <c r="F35" i="6"/>
  <c r="E35" i="6"/>
  <c r="D35" i="6"/>
  <c r="C32" i="6"/>
  <c r="F28" i="6"/>
  <c r="E28" i="6"/>
  <c r="D28" i="6"/>
  <c r="C28" i="6"/>
  <c r="B28" i="6"/>
  <c r="F26" i="6"/>
  <c r="E26" i="6"/>
  <c r="D26" i="6"/>
  <c r="C26" i="6"/>
  <c r="F19" i="6"/>
  <c r="E19" i="6"/>
  <c r="D19" i="6"/>
  <c r="C19" i="6"/>
  <c r="B19" i="6"/>
  <c r="F17" i="6"/>
  <c r="E17" i="6"/>
  <c r="D17" i="6"/>
  <c r="C17" i="6"/>
  <c r="F10" i="6"/>
  <c r="E10" i="6"/>
  <c r="D10" i="6"/>
  <c r="C10" i="6"/>
  <c r="B10" i="6"/>
  <c r="F8" i="6"/>
  <c r="E8" i="6"/>
  <c r="D8" i="6"/>
  <c r="B26" i="7" l="1"/>
  <c r="B27" i="7" s="1"/>
  <c r="C27" i="7" s="1"/>
  <c r="D27" i="7" s="1"/>
  <c r="E27" i="7" s="1"/>
  <c r="F27" i="7" s="1"/>
  <c r="B17" i="7"/>
  <c r="B18" i="7" s="1"/>
  <c r="C18" i="7" s="1"/>
  <c r="D18" i="7" s="1"/>
  <c r="E18" i="7" s="1"/>
  <c r="F18" i="7" s="1"/>
  <c r="B43" i="6"/>
  <c r="E43" i="6"/>
  <c r="C8" i="7"/>
  <c r="C9" i="7" s="1"/>
  <c r="D9" i="7" s="1"/>
  <c r="E9" i="7" s="1"/>
  <c r="F9" i="7" s="1"/>
  <c r="C35" i="7"/>
  <c r="C36" i="7" s="1"/>
  <c r="D36" i="7" s="1"/>
  <c r="E36" i="7" s="1"/>
  <c r="F36" i="7" s="1"/>
  <c r="D32" i="7"/>
  <c r="B41" i="7" s="1"/>
  <c r="B43" i="7"/>
  <c r="D43" i="7"/>
  <c r="E43" i="7"/>
  <c r="F43" i="7"/>
  <c r="C35" i="6"/>
  <c r="C36" i="6" s="1"/>
  <c r="D36" i="6" s="1"/>
  <c r="E36" i="6" s="1"/>
  <c r="F36" i="6" s="1"/>
  <c r="B26" i="6"/>
  <c r="B27" i="6" s="1"/>
  <c r="C27" i="6" s="1"/>
  <c r="D27" i="6" s="1"/>
  <c r="E27" i="6" s="1"/>
  <c r="F27" i="6" s="1"/>
  <c r="B17" i="6"/>
  <c r="B18" i="6" s="1"/>
  <c r="C18" i="6" s="1"/>
  <c r="D18" i="6" s="1"/>
  <c r="E18" i="6" s="1"/>
  <c r="F18" i="6" s="1"/>
  <c r="C8" i="6"/>
  <c r="C9" i="6" s="1"/>
  <c r="D9" i="6" s="1"/>
  <c r="E9" i="6" s="1"/>
  <c r="F9" i="6" s="1"/>
  <c r="D32" i="6"/>
  <c r="B41" i="6" s="1"/>
  <c r="C43" i="6"/>
  <c r="D43" i="6"/>
  <c r="B42" i="7" l="1"/>
  <c r="C42" i="7" s="1"/>
  <c r="D42" i="7" s="1"/>
  <c r="E42" i="7" s="1"/>
  <c r="F42" i="7" s="1"/>
  <c r="B42" i="6"/>
  <c r="C42" i="6" s="1"/>
  <c r="D42" i="6" s="1"/>
  <c r="E42" i="6" s="1"/>
  <c r="F42" i="6" s="1"/>
  <c r="E10" i="1" l="1"/>
  <c r="F38" i="1" l="1"/>
  <c r="E38" i="1"/>
  <c r="D38" i="1"/>
  <c r="F28" i="1"/>
  <c r="E28" i="1"/>
  <c r="D28" i="1"/>
  <c r="C28" i="1"/>
  <c r="F18" i="1"/>
  <c r="E18" i="1"/>
  <c r="D18" i="1"/>
  <c r="C18" i="1"/>
  <c r="F8" i="1"/>
  <c r="E8" i="1"/>
  <c r="D8" i="1"/>
  <c r="F44" i="1"/>
  <c r="E44" i="1"/>
  <c r="D44" i="1"/>
  <c r="C44" i="1"/>
  <c r="C35" i="1"/>
  <c r="D35" i="1"/>
  <c r="B44" i="1" s="1"/>
  <c r="F40" i="1"/>
  <c r="E46" i="1" s="1"/>
  <c r="E40" i="1"/>
  <c r="D40" i="1"/>
  <c r="C40" i="1"/>
  <c r="B40" i="1"/>
  <c r="F30" i="1"/>
  <c r="E30" i="1"/>
  <c r="D30" i="1"/>
  <c r="C30" i="1"/>
  <c r="B30" i="1"/>
  <c r="F20" i="1"/>
  <c r="E20" i="1"/>
  <c r="D20" i="1"/>
  <c r="C20" i="1"/>
  <c r="B20" i="1"/>
  <c r="F10" i="1"/>
  <c r="D10" i="1"/>
  <c r="C10" i="1"/>
  <c r="B10" i="1"/>
  <c r="B18" i="1" l="1"/>
  <c r="B19" i="1" s="1"/>
  <c r="C19" i="1" s="1"/>
  <c r="D19" i="1" s="1"/>
  <c r="E19" i="1" s="1"/>
  <c r="F19" i="1" s="1"/>
  <c r="C38" i="1"/>
  <c r="C39" i="1" s="1"/>
  <c r="D39" i="1" s="1"/>
  <c r="E39" i="1" s="1"/>
  <c r="F39" i="1" s="1"/>
  <c r="B45" i="1" s="1"/>
  <c r="C45" i="1" s="1"/>
  <c r="D45" i="1" s="1"/>
  <c r="E45" i="1" s="1"/>
  <c r="F45" i="1" s="1"/>
  <c r="B28" i="1"/>
  <c r="B29" i="1" s="1"/>
  <c r="C29" i="1" s="1"/>
  <c r="D29" i="1" s="1"/>
  <c r="E29" i="1" s="1"/>
  <c r="F29" i="1" s="1"/>
  <c r="C8" i="1"/>
  <c r="C9" i="1" s="1"/>
  <c r="D9" i="1" s="1"/>
  <c r="E9" i="1" s="1"/>
  <c r="F9" i="1" s="1"/>
  <c r="F46" i="1"/>
  <c r="C46" i="1"/>
  <c r="B46" i="1"/>
  <c r="D46" i="1"/>
</calcChain>
</file>

<file path=xl/sharedStrings.xml><?xml version="1.0" encoding="utf-8"?>
<sst xmlns="http://schemas.openxmlformats.org/spreadsheetml/2006/main" count="253" uniqueCount="57">
  <si>
    <t>Pay Monthly</t>
  </si>
  <si>
    <t>Accumulated Pay</t>
  </si>
  <si>
    <t>Accumulated Earnings</t>
  </si>
  <si>
    <t>Fall Only:</t>
  </si>
  <si>
    <t>Spring Only:</t>
  </si>
  <si>
    <t>Academic Year:</t>
  </si>
  <si>
    <t>August</t>
  </si>
  <si>
    <t>September</t>
  </si>
  <si>
    <t>October</t>
  </si>
  <si>
    <t>November</t>
  </si>
  <si>
    <t>December</t>
  </si>
  <si>
    <t>Month</t>
  </si>
  <si>
    <t>Days</t>
  </si>
  <si>
    <t xml:space="preserve">Month </t>
  </si>
  <si>
    <t>January</t>
  </si>
  <si>
    <t>February</t>
  </si>
  <si>
    <t>March</t>
  </si>
  <si>
    <t>April</t>
  </si>
  <si>
    <t>May</t>
  </si>
  <si>
    <t>Semester Amount</t>
  </si>
  <si>
    <t>Academic Year Amount</t>
  </si>
  <si>
    <t>Fall Only</t>
  </si>
  <si>
    <t>Spring Only</t>
  </si>
  <si>
    <t>Academic Year</t>
  </si>
  <si>
    <t>The actual amount the employee earned is prorated based on the days in the semester worked.  The remaining pay is based on what has been earned less what they have already been paid.</t>
  </si>
  <si>
    <t>2)  GA is hired mid semester</t>
  </si>
  <si>
    <t>3)  GA is terminated mid semester</t>
  </si>
  <si>
    <t>5)  GA hired for Fall semester only is extended for Spring semester</t>
  </si>
  <si>
    <t>7)  Costing module - how to load Fall - Spring change</t>
  </si>
  <si>
    <t>1)  Costing module reminders</t>
  </si>
  <si>
    <t>GA can only be rehired/extended on a GA assignment for the existing department.  You can change their type, ie, GTA to GRA, but you cannot change their department.  To hire them in a different department</t>
  </si>
  <si>
    <t>will require that it be processed through Recruiting.</t>
  </si>
  <si>
    <t>If the full GA funding is not known at the time of hire please use department funding for the missing months.  They must show as fully funded for the dates hired.</t>
  </si>
  <si>
    <t>Funding changes for all current and/or future pay periods must be done in the Costing Module (New Costing &gt; Create Costing).</t>
  </si>
  <si>
    <t>associated funnding would need to total to this amount.  There would be no remaining pay for Fall, so January will be all Spring costing.</t>
  </si>
  <si>
    <t>Corrections for any allowable prior period must be done in the Costing Module (Corrections &gt; Create Correction).</t>
  </si>
  <si>
    <t>Regardless of when the change is received by Payroll, the GA will remain on the pay schedule for Fall semester and then be on the pay schedule starting in January for REHIRE/EXTENSION for Spring semester.</t>
  </si>
  <si>
    <r>
      <t xml:space="preserve">In the comments indicate the amount the GA would have received </t>
    </r>
    <r>
      <rPr>
        <sz val="10"/>
        <color indexed="10"/>
        <rFont val="Arial"/>
        <family val="2"/>
      </rPr>
      <t>had they been hired for the full semester</t>
    </r>
    <r>
      <rPr>
        <sz val="10"/>
        <rFont val="Arial"/>
        <family val="2"/>
      </rPr>
      <t>.  The actual amount to be paid will be based on this amount prorated over the days in the semester.</t>
    </r>
  </si>
  <si>
    <t>The employee is schedule to receive the balance due for Fall semester in December.  The termination must be processed in HCM by the January FT payroll deadline to ensure that the GA is not overpaid.</t>
  </si>
  <si>
    <t>Fall Amount / 4.5 = 1.5 September; Full Oct thru Dec</t>
  </si>
  <si>
    <t>Spring Amount / 5 = Full Jan thru May</t>
  </si>
  <si>
    <t>AY Amount / 2; 1/2 Amount / 4.5 = 1.5 September; Full Oct thru Dec; 1/2 Amount / 5 = Full Jan thru May</t>
  </si>
  <si>
    <t>4)  GA hired for Academic Year at $15,642 terminates at end of Fall semester</t>
  </si>
  <si>
    <t>6)  GA hired for Academic Year at $15,642, changes to $21,762 effective for Spring semester</t>
  </si>
  <si>
    <t>The GA would have earned $7,821 for Fall (1/2 $15,642) and through December would be paid the full $7,821.  They would then be on the pay schedule starting in January based on the REHIRE/EXTENSION for Spring semester.</t>
  </si>
  <si>
    <t>The amount for the Spring semester would be entered for the stipend amount.  Example, GA hired for AY at Masters rate is changed to Doctorate rate for Spring, the stipend amount would be $10,881 and the</t>
  </si>
  <si>
    <t>New/Rehire/Extension</t>
  </si>
  <si>
    <t>New Hires</t>
  </si>
  <si>
    <t>Rehires/Extension</t>
  </si>
  <si>
    <t>AY</t>
  </si>
  <si>
    <t>Working Days In the Month</t>
  </si>
  <si>
    <t>All GA's are paid on the last working day of the month.</t>
  </si>
  <si>
    <t>Pay Schedule for GA's for Academic Year 2026-2027 (Starting 8/25/2026)</t>
  </si>
  <si>
    <t>(January 4, 2027 - May 28, 2027)</t>
  </si>
  <si>
    <t>(August 25, 2026 - December 23, 2026; January 4, 2027 - May 28, 2027)</t>
  </si>
  <si>
    <t>(August 25, 2026 - December 23, 2026)</t>
  </si>
  <si>
    <t>(January 11, 2027 - May 28,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</si>
</sst>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0\)"/>
    <numFmt numFmtId="165" formatCode="&quot;$&quot;#,##0.00"/>
  </numFmts>
  <fonts count="10" x14ac:knownFonts="1">
    <font>
      <sz val="10"/>
      <name val="Arial"/>
    </font>
    <font>
      <b/>
      <sz val="10"/>
      <name val="Arial"/>
      <family val="2"/>
    </font>
    <font>
      <sz val="10"/>
      <name val="Arial"/>
      <family val="2"/>
    </font>
    <font>
      <sz val="9"/>
      <name val="Arial"/>
      <family val="2"/>
    </font>
    <font>
      <sz val="10"/>
      <color indexed="10"/>
      <name val="Arial"/>
      <family val="2"/>
    </font>
    <font>
      <sz val="10"/>
      <color theme="0" tint="-4.9989318521683403E-2"/>
      <name val="Arial"/>
      <family val="2"/>
    </font>
    <font>
      <sz val="10"/>
      <name val="Arial"/>
      <family val="2"/>
    </font>
    <font>
      <b/>
      <sz val="11"/>
      <name val="Arial"/>
      <family val="2"/>
    </font>
    <font>
      <sz val="10"/>
      <color theme="0"/>
      <name val="Arial"/>
      <family val="2"/>
    </font>
    <font>
      <b/>
      <sz val="10"/>
      <color theme="0"/>
      <name val="Arial"/>
      <family val="2"/>
    </font>
  </fonts>
  <fills count="3">
    <fill>
      <patternFill patternType="none"/>
    </fill>
    <fill>
      <patternFill patternType="gray125"/>
    </fill>
    <fill>
      <patternFill patternType="solid">
        <fgColor rgb="FF6633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35">
    <xf numFmtId="0" fontId="0" fillId="0" borderId="0" xfId="0"/>
    <xf numFmtId="2" fontId="2" fillId="0" borderId="0" xfId="0" applyNumberFormat="1" applyFont="1"/>
    <xf numFmtId="2" fontId="2" fillId="0" borderId="0" xfId="0" applyNumberFormat="1" applyFont="1" applyAlignment="1">
      <alignment horizontal="center"/>
    </xf>
    <xf numFmtId="2" fontId="2" fillId="0" borderId="0" xfId="0" applyNumberFormat="1" applyFont="1" applyAlignment="1">
      <alignment horizontal="left"/>
    </xf>
    <xf numFmtId="2" fontId="3" fillId="0" borderId="0" xfId="0" applyNumberFormat="1" applyFont="1" applyAlignment="1">
      <alignment horizontal="left"/>
    </xf>
    <xf numFmtId="2" fontId="1" fillId="0" borderId="0" xfId="0" applyNumberFormat="1" applyFont="1" applyAlignment="1">
      <alignment horizontal="center"/>
    </xf>
    <xf numFmtId="164" fontId="0" fillId="0" borderId="0" xfId="0" applyNumberFormat="1"/>
    <xf numFmtId="1" fontId="1" fillId="0" borderId="0" xfId="0" applyNumberFormat="1" applyFont="1" applyAlignment="1">
      <alignment horizontal="center"/>
    </xf>
    <xf numFmtId="2" fontId="1" fillId="0" borderId="0" xfId="0" applyNumberFormat="1" applyFont="1" applyAlignment="1">
      <alignment horizontal="right"/>
    </xf>
    <xf numFmtId="0" fontId="1" fillId="0" borderId="0" xfId="0" applyFont="1" applyAlignment="1">
      <alignment horizontal="center"/>
    </xf>
    <xf numFmtId="0" fontId="2" fillId="0" borderId="0" xfId="0" applyFont="1"/>
    <xf numFmtId="0" fontId="2" fillId="0" borderId="0" xfId="0" applyFont="1" applyAlignment="1">
      <alignment horizontal="left" indent="3"/>
    </xf>
    <xf numFmtId="0" fontId="0" fillId="0" borderId="0" xfId="0" applyAlignment="1">
      <alignment horizontal="left" indent="3"/>
    </xf>
    <xf numFmtId="2" fontId="5" fillId="0" borderId="0" xfId="0" applyNumberFormat="1" applyFont="1" applyAlignment="1">
      <alignment horizontal="center"/>
    </xf>
    <xf numFmtId="165" fontId="8" fillId="2" borderId="0" xfId="0" applyNumberFormat="1" applyFont="1" applyFill="1" applyAlignment="1">
      <alignment horizontal="center"/>
    </xf>
    <xf numFmtId="2" fontId="9" fillId="2" borderId="0" xfId="0" applyNumberFormat="1" applyFont="1" applyFill="1" applyAlignment="1">
      <alignment horizontal="center"/>
    </xf>
    <xf numFmtId="0" fontId="9" fillId="2" borderId="0" xfId="0" applyFont="1" applyFill="1" applyAlignment="1">
      <alignment horizontal="center"/>
    </xf>
    <xf numFmtId="2" fontId="2" fillId="0" borderId="0" xfId="0" applyNumberFormat="1" applyFont="1" applyAlignment="1">
      <alignment horizontal="left" wrapText="1"/>
    </xf>
    <xf numFmtId="2" fontId="2" fillId="0" borderId="0" xfId="0" applyNumberFormat="1" applyFont="1" applyAlignment="1">
      <alignment vertical="top"/>
    </xf>
    <xf numFmtId="2" fontId="2" fillId="0" borderId="1" xfId="0" applyNumberFormat="1" applyFont="1" applyBorder="1"/>
    <xf numFmtId="2" fontId="2" fillId="0" borderId="1" xfId="0" applyNumberFormat="1" applyFont="1" applyBorder="1" applyAlignment="1">
      <alignment horizontal="center"/>
    </xf>
    <xf numFmtId="164" fontId="2" fillId="0" borderId="1" xfId="0" quotePrefix="1" applyNumberFormat="1" applyFont="1" applyBorder="1" applyAlignment="1">
      <alignment horizontal="center"/>
    </xf>
    <xf numFmtId="164" fontId="2" fillId="0" borderId="1" xfId="0" applyNumberFormat="1" applyFont="1" applyBorder="1" applyAlignment="1">
      <alignment horizontal="center"/>
    </xf>
    <xf numFmtId="43" fontId="2" fillId="0" borderId="1" xfId="1" applyFont="1" applyBorder="1" applyAlignment="1">
      <alignment horizontal="center"/>
    </xf>
    <xf numFmtId="43" fontId="8" fillId="2" borderId="1" xfId="1" applyFont="1" applyFill="1" applyBorder="1" applyAlignment="1">
      <alignment horizontal="center"/>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2" fontId="2" fillId="0" borderId="1" xfId="0" applyNumberFormat="1" applyFont="1" applyBorder="1" applyAlignment="1">
      <alignment horizontal="left"/>
    </xf>
    <xf numFmtId="43" fontId="0" fillId="0" borderId="1" xfId="1" applyFont="1" applyBorder="1" applyAlignment="1">
      <alignment horizontal="center"/>
    </xf>
    <xf numFmtId="2" fontId="1" fillId="0" borderId="0" xfId="0" applyNumberFormat="1" applyFont="1" applyAlignment="1">
      <alignment horizontal="center"/>
    </xf>
    <xf numFmtId="2" fontId="7" fillId="0" borderId="0" xfId="0" applyNumberFormat="1" applyFont="1" applyAlignment="1">
      <alignment horizontal="center"/>
    </xf>
    <xf numFmtId="0" fontId="1" fillId="0" borderId="0" xfId="0" applyFont="1" applyAlignment="1">
      <alignment horizontal="center"/>
    </xf>
    <xf numFmtId="2" fontId="2" fillId="0" borderId="0" xfId="0" applyNumberFormat="1" applyFont="1" applyAlignment="1">
      <alignment horizontal="left" wrapText="1"/>
    </xf>
    <xf numFmtId="2" fontId="2" fillId="0" borderId="0" xfId="0" applyNumberFormat="1" applyFont="1" applyAlignment="1">
      <alignment wrapText="1"/>
    </xf>
  </cellXfs>
  <cellStyles count="2">
    <cellStyle name="Comma" xfId="1" builtinId="3"/>
    <cellStyle name="Normal" xfId="0" builtinId="0"/>
  </cellStyles>
  <dxfs count="0"/>
  <tableStyles count="0" defaultTableStyle="TableStyleMedium9"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428625</xdr:colOff>
      <xdr:row>0</xdr:row>
      <xdr:rowOff>0</xdr:rowOff>
    </xdr:from>
    <xdr:to>
      <xdr:col>2</xdr:col>
      <xdr:colOff>666750</xdr:colOff>
      <xdr:row>0</xdr:row>
      <xdr:rowOff>821531</xdr:rowOff>
    </xdr:to>
    <xdr:pic>
      <xdr:nvPicPr>
        <xdr:cNvPr id="3" name="Picture 2">
          <a:extLst>
            <a:ext uri="{FF2B5EF4-FFF2-40B4-BE49-F238E27FC236}">
              <a16:creationId xmlns:a16="http://schemas.microsoft.com/office/drawing/2014/main" id="{62CC1AC1-9AA9-D1F4-75DF-737BA4890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8350" y="0"/>
          <a:ext cx="1095375" cy="821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428626</xdr:colOff>
      <xdr:row>0</xdr:row>
      <xdr:rowOff>0</xdr:rowOff>
    </xdr:from>
    <xdr:to>
      <xdr:col>2</xdr:col>
      <xdr:colOff>666750</xdr:colOff>
      <xdr:row>0</xdr:row>
      <xdr:rowOff>853831</xdr:rowOff>
    </xdr:to>
    <xdr:pic>
      <xdr:nvPicPr>
        <xdr:cNvPr id="2" name="Picture 1">
          <a:extLst>
            <a:ext uri="{FF2B5EF4-FFF2-40B4-BE49-F238E27FC236}">
              <a16:creationId xmlns:a16="http://schemas.microsoft.com/office/drawing/2014/main" id="{7A4C708D-51FD-49C5-934B-540ACE03B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1" y="0"/>
          <a:ext cx="1095374" cy="853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428625</xdr:colOff>
      <xdr:row>0</xdr:row>
      <xdr:rowOff>0</xdr:rowOff>
    </xdr:from>
    <xdr:to>
      <xdr:col>3</xdr:col>
      <xdr:colOff>28574</xdr:colOff>
      <xdr:row>0</xdr:row>
      <xdr:rowOff>828675</xdr:rowOff>
    </xdr:to>
    <xdr:pic>
      <xdr:nvPicPr>
        <xdr:cNvPr id="2" name="Picture 1">
          <a:extLst>
            <a:ext uri="{FF2B5EF4-FFF2-40B4-BE49-F238E27FC236}">
              <a16:creationId xmlns:a16="http://schemas.microsoft.com/office/drawing/2014/main" id="{5617AFAD-4307-47AD-A4BA-F41C7AA87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0"/>
          <a:ext cx="1314449" cy="828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5"/>
  <sheetViews>
    <sheetView tabSelected="1" zoomScaleNormal="100" zoomScaleSheetLayoutView="25" workbookViewId="0">
      <selection activeCell="A14" sqref="A14:F14"/>
    </sheetView>
  </sheetViews>
  <sheetFormatPr defaultRowHeight="12.75" x14ac:dyDescent="0.2"/>
  <cols>
    <col min="1" max="1" width="25.5703125" customWidth="1"/>
    <col min="2" max="6" width="12.85546875" customWidth="1"/>
  </cols>
  <sheetData>
    <row r="1" spans="1:6" ht="71.25" customHeight="1" x14ac:dyDescent="0.25">
      <c r="A1" s="31" t="s">
        <v>52</v>
      </c>
      <c r="B1" s="31"/>
      <c r="C1" s="31"/>
      <c r="D1" s="31"/>
      <c r="E1" s="31"/>
      <c r="F1" s="31"/>
    </row>
    <row r="2" spans="1:6" x14ac:dyDescent="0.2">
      <c r="A2" s="1"/>
      <c r="B2" s="2"/>
      <c r="C2" s="2"/>
      <c r="D2" s="2"/>
      <c r="E2" s="2"/>
      <c r="F2" s="2"/>
    </row>
    <row r="3" spans="1:6" x14ac:dyDescent="0.2">
      <c r="A3" s="15" t="s">
        <v>46</v>
      </c>
      <c r="B3" s="8" t="s">
        <v>21</v>
      </c>
      <c r="C3" s="7">
        <v>87</v>
      </c>
      <c r="D3" s="5" t="s">
        <v>12</v>
      </c>
      <c r="E3" s="5"/>
      <c r="F3" s="5"/>
    </row>
    <row r="4" spans="1:6" x14ac:dyDescent="0.2">
      <c r="A4" s="30" t="s">
        <v>55</v>
      </c>
      <c r="B4" s="30"/>
      <c r="C4" s="30"/>
      <c r="D4" s="30"/>
      <c r="E4" s="30"/>
      <c r="F4" s="30"/>
    </row>
    <row r="5" spans="1:6" x14ac:dyDescent="0.2">
      <c r="A5" s="1" t="s">
        <v>19</v>
      </c>
      <c r="B5" s="14">
        <v>7821</v>
      </c>
      <c r="D5" s="2"/>
      <c r="E5" s="2"/>
      <c r="F5" s="2"/>
    </row>
    <row r="6" spans="1:6" x14ac:dyDescent="0.2">
      <c r="A6" s="19" t="s">
        <v>11</v>
      </c>
      <c r="B6" s="20" t="s">
        <v>6</v>
      </c>
      <c r="C6" s="20" t="s">
        <v>7</v>
      </c>
      <c r="D6" s="20" t="s">
        <v>8</v>
      </c>
      <c r="E6" s="20" t="s">
        <v>9</v>
      </c>
      <c r="F6" s="20" t="s">
        <v>10</v>
      </c>
    </row>
    <row r="7" spans="1:6" x14ac:dyDescent="0.2">
      <c r="A7" s="19" t="s">
        <v>50</v>
      </c>
      <c r="B7" s="21">
        <v>-5</v>
      </c>
      <c r="C7" s="22">
        <v>-22</v>
      </c>
      <c r="D7" s="22">
        <v>-22</v>
      </c>
      <c r="E7" s="22">
        <v>-21</v>
      </c>
      <c r="F7" s="22">
        <v>-17</v>
      </c>
    </row>
    <row r="8" spans="1:6" x14ac:dyDescent="0.2">
      <c r="A8" s="19" t="s">
        <v>0</v>
      </c>
      <c r="B8" s="23">
        <v>0</v>
      </c>
      <c r="C8" s="23">
        <f>B5-D8-E8-F8</f>
        <v>2607</v>
      </c>
      <c r="D8" s="23">
        <f>ROUND(($B$5/4.5),2)</f>
        <v>1738</v>
      </c>
      <c r="E8" s="23">
        <f>ROUND(($B$5/4.5),2)</f>
        <v>1738</v>
      </c>
      <c r="F8" s="23">
        <f>ROUND(($B$5/4.5),2)</f>
        <v>1738</v>
      </c>
    </row>
    <row r="9" spans="1:6" x14ac:dyDescent="0.2">
      <c r="A9" s="19" t="s">
        <v>1</v>
      </c>
      <c r="B9" s="23">
        <v>0</v>
      </c>
      <c r="C9" s="23">
        <f>SUM(C8)</f>
        <v>2607</v>
      </c>
      <c r="D9" s="23">
        <f>SUM(C9+D8)</f>
        <v>4345</v>
      </c>
      <c r="E9" s="23">
        <f>SUM(D9+E8)</f>
        <v>6083</v>
      </c>
      <c r="F9" s="24">
        <f>SUM(E9+F8)</f>
        <v>7821</v>
      </c>
    </row>
    <row r="10" spans="1:6" x14ac:dyDescent="0.2">
      <c r="A10" s="19" t="s">
        <v>2</v>
      </c>
      <c r="B10" s="23">
        <f>ROUND(((B7)*$B$5)/-$C$3,2)</f>
        <v>449.48</v>
      </c>
      <c r="C10" s="23">
        <f>ROUND(((B7+C7)*$B$5)/-$C$3,2)</f>
        <v>2427.21</v>
      </c>
      <c r="D10" s="23">
        <f>ROUND(((B7+C7+D7)*$B$5)/-$C$3,2)</f>
        <v>4404.93</v>
      </c>
      <c r="E10" s="23">
        <f>ROUND(((B7+C7+D7+E7)*$B$5)/-$C$3,2)</f>
        <v>6292.76</v>
      </c>
      <c r="F10" s="24">
        <f>ROUND(((B7+C7+D7+E7+F7)*$B$5)/-$C$3,2)</f>
        <v>7821</v>
      </c>
    </row>
    <row r="11" spans="1:6" x14ac:dyDescent="0.2">
      <c r="A11" s="1"/>
      <c r="B11" s="2"/>
      <c r="C11" s="2"/>
      <c r="D11" s="2"/>
      <c r="E11" s="2"/>
      <c r="F11" s="2"/>
    </row>
    <row r="12" spans="1:6" ht="10.5" customHeight="1" x14ac:dyDescent="0.2">
      <c r="A12" s="1"/>
      <c r="B12" s="2"/>
      <c r="C12" s="2"/>
      <c r="D12" s="2"/>
      <c r="E12" s="2"/>
      <c r="F12" s="2"/>
    </row>
    <row r="13" spans="1:6" x14ac:dyDescent="0.2">
      <c r="A13" s="15" t="s">
        <v>47</v>
      </c>
      <c r="B13" s="8" t="s">
        <v>22</v>
      </c>
      <c r="C13" s="7">
        <v>100</v>
      </c>
      <c r="D13" s="5" t="s">
        <v>12</v>
      </c>
      <c r="E13" s="5"/>
      <c r="F13" s="5"/>
    </row>
    <row r="14" spans="1:6" x14ac:dyDescent="0.2">
      <c r="A14" s="30" t="s">
        <v>56</v>
      </c>
      <c r="B14" s="30"/>
      <c r="C14" s="30"/>
      <c r="D14" s="30"/>
      <c r="E14" s="30"/>
      <c r="F14" s="30"/>
    </row>
    <row r="15" spans="1:6" x14ac:dyDescent="0.2">
      <c r="A15" s="1" t="s">
        <v>19</v>
      </c>
      <c r="B15" s="14">
        <v>7821</v>
      </c>
      <c r="C15" s="2"/>
      <c r="D15" s="2"/>
      <c r="E15" s="2"/>
      <c r="F15" s="2"/>
    </row>
    <row r="16" spans="1:6" x14ac:dyDescent="0.2">
      <c r="A16" s="19" t="s">
        <v>13</v>
      </c>
      <c r="B16" s="20" t="s">
        <v>14</v>
      </c>
      <c r="C16" s="20" t="s">
        <v>15</v>
      </c>
      <c r="D16" s="20" t="s">
        <v>16</v>
      </c>
      <c r="E16" s="20" t="s">
        <v>17</v>
      </c>
      <c r="F16" s="20" t="s">
        <v>18</v>
      </c>
    </row>
    <row r="17" spans="1:6" x14ac:dyDescent="0.2">
      <c r="A17" s="19" t="s">
        <v>50</v>
      </c>
      <c r="B17" s="21">
        <v>-15</v>
      </c>
      <c r="C17" s="22">
        <v>-20</v>
      </c>
      <c r="D17" s="22">
        <v>-23</v>
      </c>
      <c r="E17" s="22">
        <v>-22</v>
      </c>
      <c r="F17" s="22">
        <v>-20</v>
      </c>
    </row>
    <row r="18" spans="1:6" x14ac:dyDescent="0.2">
      <c r="A18" s="19" t="s">
        <v>0</v>
      </c>
      <c r="B18" s="23">
        <f>SUM(B15-(C18+D18+E18+F18))</f>
        <v>1564.1999999999998</v>
      </c>
      <c r="C18" s="23">
        <f>ROUND(SUM($B$15/5),2)</f>
        <v>1564.2</v>
      </c>
      <c r="D18" s="23">
        <f>ROUND(SUM($B$15/5),2)</f>
        <v>1564.2</v>
      </c>
      <c r="E18" s="23">
        <f>ROUND(SUM($B$15/5),2)</f>
        <v>1564.2</v>
      </c>
      <c r="F18" s="23">
        <f>ROUND(SUM($B$15/5),2)</f>
        <v>1564.2</v>
      </c>
    </row>
    <row r="19" spans="1:6" x14ac:dyDescent="0.2">
      <c r="A19" s="19" t="s">
        <v>1</v>
      </c>
      <c r="B19" s="23">
        <f>SUM(B18)</f>
        <v>1564.1999999999998</v>
      </c>
      <c r="C19" s="23">
        <f>SUM(B19+C18)</f>
        <v>3128.3999999999996</v>
      </c>
      <c r="D19" s="23">
        <f>SUM(C19+D18)</f>
        <v>4692.5999999999995</v>
      </c>
      <c r="E19" s="23">
        <f>SUM(D19+E18)</f>
        <v>6256.7999999999993</v>
      </c>
      <c r="F19" s="24">
        <f>SUM(E19+F18)</f>
        <v>7820.9999999999991</v>
      </c>
    </row>
    <row r="20" spans="1:6" x14ac:dyDescent="0.2">
      <c r="A20" s="19" t="s">
        <v>2</v>
      </c>
      <c r="B20" s="23">
        <f>ROUND(((B17)*$B$15)/-$C$13,2)</f>
        <v>1173.1500000000001</v>
      </c>
      <c r="C20" s="23">
        <f>ROUND(((B17+C17)*$B$15)/-$C$13,2)</f>
        <v>2737.35</v>
      </c>
      <c r="D20" s="23">
        <f>ROUND(((B17+C17+D17)*$B$15)/-$C$13,2)</f>
        <v>4536.18</v>
      </c>
      <c r="E20" s="23">
        <f>ROUND(((B17+C17+D17+E17)*$B$15)/-$C$13,2)</f>
        <v>6256.8</v>
      </c>
      <c r="F20" s="24">
        <f>ROUND(((B17+C17+D17+E17+F17)*$B$15)/-$C$13,2)</f>
        <v>7821</v>
      </c>
    </row>
    <row r="21" spans="1:6" x14ac:dyDescent="0.2">
      <c r="A21" s="1"/>
      <c r="B21" s="2"/>
      <c r="C21" s="2"/>
      <c r="D21" s="2"/>
      <c r="E21" s="2"/>
      <c r="F21" s="2"/>
    </row>
    <row r="22" spans="1:6" ht="10.5" customHeight="1" x14ac:dyDescent="0.2">
      <c r="A22" s="1"/>
      <c r="B22" s="2"/>
      <c r="C22" s="2"/>
      <c r="D22" s="2"/>
      <c r="E22" s="2"/>
      <c r="F22" s="2"/>
    </row>
    <row r="23" spans="1:6" x14ac:dyDescent="0.2">
      <c r="A23" s="16" t="s">
        <v>48</v>
      </c>
      <c r="B23" s="9" t="s">
        <v>22</v>
      </c>
      <c r="C23" s="9">
        <v>105</v>
      </c>
      <c r="D23" s="9" t="s">
        <v>12</v>
      </c>
    </row>
    <row r="24" spans="1:6" x14ac:dyDescent="0.2">
      <c r="A24" s="30" t="s">
        <v>53</v>
      </c>
      <c r="B24" s="32"/>
      <c r="C24" s="32"/>
      <c r="D24" s="32"/>
      <c r="E24" s="30"/>
      <c r="F24" s="30"/>
    </row>
    <row r="25" spans="1:6" x14ac:dyDescent="0.2">
      <c r="A25" t="s">
        <v>19</v>
      </c>
      <c r="B25" s="14">
        <v>7821</v>
      </c>
    </row>
    <row r="26" spans="1:6" x14ac:dyDescent="0.2">
      <c r="A26" s="25" t="s">
        <v>13</v>
      </c>
      <c r="B26" s="26" t="s">
        <v>14</v>
      </c>
      <c r="C26" s="26" t="s">
        <v>15</v>
      </c>
      <c r="D26" s="26" t="s">
        <v>16</v>
      </c>
      <c r="E26" s="26" t="s">
        <v>17</v>
      </c>
      <c r="F26" s="26" t="s">
        <v>18</v>
      </c>
    </row>
    <row r="27" spans="1:6" x14ac:dyDescent="0.2">
      <c r="A27" s="19" t="s">
        <v>50</v>
      </c>
      <c r="B27" s="27">
        <v>-20</v>
      </c>
      <c r="C27" s="22">
        <v>-20</v>
      </c>
      <c r="D27" s="22">
        <v>-23</v>
      </c>
      <c r="E27" s="22">
        <v>-22</v>
      </c>
      <c r="F27" s="22">
        <v>-20</v>
      </c>
    </row>
    <row r="28" spans="1:6" x14ac:dyDescent="0.2">
      <c r="A28" s="28" t="s">
        <v>0</v>
      </c>
      <c r="B28" s="29">
        <f>SUM(B25-(C28+D28+E28+F28))</f>
        <v>1564.1999999999998</v>
      </c>
      <c r="C28" s="29">
        <f>ROUND(SUM($B$25/5),2)</f>
        <v>1564.2</v>
      </c>
      <c r="D28" s="29">
        <f>ROUND(SUM($B$25/5),2)</f>
        <v>1564.2</v>
      </c>
      <c r="E28" s="29">
        <f>ROUND(SUM($B$25/5),2)</f>
        <v>1564.2</v>
      </c>
      <c r="F28" s="29">
        <f>ROUND(SUM($B$25/5),2)</f>
        <v>1564.2</v>
      </c>
    </row>
    <row r="29" spans="1:6" x14ac:dyDescent="0.2">
      <c r="A29" s="25" t="s">
        <v>1</v>
      </c>
      <c r="B29" s="29">
        <f>SUM(B28)</f>
        <v>1564.1999999999998</v>
      </c>
      <c r="C29" s="29">
        <f>SUM(B29+C28)</f>
        <v>3128.3999999999996</v>
      </c>
      <c r="D29" s="29">
        <f>SUM(C29+D28)</f>
        <v>4692.5999999999995</v>
      </c>
      <c r="E29" s="29">
        <f>SUM(D29+E28)</f>
        <v>6256.7999999999993</v>
      </c>
      <c r="F29" s="24">
        <f>SUM(E29+F28)</f>
        <v>7820.9999999999991</v>
      </c>
    </row>
    <row r="30" spans="1:6" x14ac:dyDescent="0.2">
      <c r="A30" s="25" t="s">
        <v>2</v>
      </c>
      <c r="B30" s="29">
        <f>ROUND(((B27)*$B$25)/-$C$23,2)</f>
        <v>1489.71</v>
      </c>
      <c r="C30" s="29">
        <f>ROUND(((B27+C27)*$B$25)/-$C$23,2)</f>
        <v>2979.43</v>
      </c>
      <c r="D30" s="29">
        <f>ROUND(((B27+C27+D27)*$B$25)/-$C$23,2)</f>
        <v>4692.6000000000004</v>
      </c>
      <c r="E30" s="29">
        <f>ROUND(((B27+C27+D27+E27)*$B$25)/-$C$23,2)</f>
        <v>6331.29</v>
      </c>
      <c r="F30" s="24">
        <f>ROUND(((B27+C27+D27+E27+F27)*$B$25)/-$C$23,2)</f>
        <v>7821</v>
      </c>
    </row>
    <row r="31" spans="1:6" x14ac:dyDescent="0.2">
      <c r="A31" s="1"/>
      <c r="B31" s="2"/>
      <c r="C31" s="2"/>
      <c r="D31" s="2"/>
      <c r="E31" s="2"/>
      <c r="F31" s="2"/>
    </row>
    <row r="32" spans="1:6" ht="10.5" customHeight="1" x14ac:dyDescent="0.2">
      <c r="A32" s="1"/>
      <c r="B32" s="2"/>
      <c r="D32" s="2"/>
      <c r="E32" s="2"/>
      <c r="F32" s="2"/>
    </row>
    <row r="33" spans="1:6" x14ac:dyDescent="0.2">
      <c r="A33" s="15" t="s">
        <v>23</v>
      </c>
      <c r="B33" s="5" t="s">
        <v>49</v>
      </c>
      <c r="C33" s="7">
        <v>195</v>
      </c>
      <c r="D33" s="5" t="s">
        <v>12</v>
      </c>
      <c r="F33" s="5"/>
    </row>
    <row r="34" spans="1:6" x14ac:dyDescent="0.2">
      <c r="A34" s="30" t="s">
        <v>54</v>
      </c>
      <c r="B34" s="30"/>
      <c r="C34" s="30"/>
      <c r="D34" s="30"/>
      <c r="E34" s="30"/>
      <c r="F34" s="30"/>
    </row>
    <row r="35" spans="1:6" x14ac:dyDescent="0.2">
      <c r="A35" s="1" t="s">
        <v>20</v>
      </c>
      <c r="B35" s="14">
        <v>15642</v>
      </c>
      <c r="C35" s="13">
        <f>ROUND(B35/2,2)</f>
        <v>7821</v>
      </c>
      <c r="D35" s="13">
        <f>B35-C35</f>
        <v>7821</v>
      </c>
      <c r="E35" s="2"/>
      <c r="F35" s="2"/>
    </row>
    <row r="36" spans="1:6" x14ac:dyDescent="0.2">
      <c r="A36" s="19" t="s">
        <v>13</v>
      </c>
      <c r="B36" s="20" t="s">
        <v>6</v>
      </c>
      <c r="C36" s="20" t="s">
        <v>7</v>
      </c>
      <c r="D36" s="20" t="s">
        <v>8</v>
      </c>
      <c r="E36" s="20" t="s">
        <v>9</v>
      </c>
      <c r="F36" s="20" t="s">
        <v>10</v>
      </c>
    </row>
    <row r="37" spans="1:6" x14ac:dyDescent="0.2">
      <c r="A37" s="19" t="s">
        <v>50</v>
      </c>
      <c r="B37" s="21">
        <v>-5</v>
      </c>
      <c r="C37" s="22">
        <v>-22</v>
      </c>
      <c r="D37" s="22">
        <v>-22</v>
      </c>
      <c r="E37" s="22">
        <v>-21</v>
      </c>
      <c r="F37" s="22">
        <v>-17</v>
      </c>
    </row>
    <row r="38" spans="1:6" x14ac:dyDescent="0.2">
      <c r="A38" s="19" t="s">
        <v>0</v>
      </c>
      <c r="B38" s="23">
        <v>0</v>
      </c>
      <c r="C38" s="23">
        <f>$C$35-D38-E38-F38</f>
        <v>2607</v>
      </c>
      <c r="D38" s="23">
        <f>ROUND(($B$35/9),2)</f>
        <v>1738</v>
      </c>
      <c r="E38" s="23">
        <f>ROUND(($B$35/9),2)</f>
        <v>1738</v>
      </c>
      <c r="F38" s="23">
        <f>ROUND(($B$35/9),2)</f>
        <v>1738</v>
      </c>
    </row>
    <row r="39" spans="1:6" x14ac:dyDescent="0.2">
      <c r="A39" s="19" t="s">
        <v>1</v>
      </c>
      <c r="B39" s="23">
        <v>0</v>
      </c>
      <c r="C39" s="23">
        <f>SUM(C38)</f>
        <v>2607</v>
      </c>
      <c r="D39" s="23">
        <f>SUM(C39+D38)</f>
        <v>4345</v>
      </c>
      <c r="E39" s="23">
        <f>SUM(D39+E38)</f>
        <v>6083</v>
      </c>
      <c r="F39" s="24">
        <f>SUM(E39+F38)</f>
        <v>7821</v>
      </c>
    </row>
    <row r="40" spans="1:6" x14ac:dyDescent="0.2">
      <c r="A40" s="19" t="s">
        <v>2</v>
      </c>
      <c r="B40" s="23">
        <f>ROUND(((($B$35/2)*(B37*-1))/$C$3),2)</f>
        <v>449.48</v>
      </c>
      <c r="C40" s="23">
        <f>ROUND(((($B$35/2)*((B37+C37)*-1))/$C$3),2)</f>
        <v>2427.21</v>
      </c>
      <c r="D40" s="23">
        <f>ROUND(((($B$35/2)*((B37+C37+D37)*-1))/$C$3),2)</f>
        <v>4404.93</v>
      </c>
      <c r="E40" s="23">
        <f>ROUND(((($B$35/2)*((B37+C37+D37+E37)*-1))/$C$3),2)</f>
        <v>6292.76</v>
      </c>
      <c r="F40" s="24">
        <f>ROUND(((($B$35/2)*((B37+C37+D37+E37+F37)*-1))/$C$3),2)</f>
        <v>7821</v>
      </c>
    </row>
    <row r="41" spans="1:6" ht="6" customHeight="1" x14ac:dyDescent="0.2">
      <c r="A41" s="1"/>
      <c r="B41" s="2"/>
      <c r="C41" s="2"/>
      <c r="D41" s="2"/>
      <c r="E41" s="2"/>
      <c r="F41" s="2"/>
    </row>
    <row r="42" spans="1:6" x14ac:dyDescent="0.2">
      <c r="A42" s="19" t="s">
        <v>13</v>
      </c>
      <c r="B42" s="20" t="s">
        <v>14</v>
      </c>
      <c r="C42" s="20" t="s">
        <v>15</v>
      </c>
      <c r="D42" s="20" t="s">
        <v>16</v>
      </c>
      <c r="E42" s="20" t="s">
        <v>17</v>
      </c>
      <c r="F42" s="20" t="s">
        <v>18</v>
      </c>
    </row>
    <row r="43" spans="1:6" x14ac:dyDescent="0.2">
      <c r="A43" s="19" t="s">
        <v>12</v>
      </c>
      <c r="B43" s="27">
        <v>-20</v>
      </c>
      <c r="C43" s="22">
        <v>-20</v>
      </c>
      <c r="D43" s="22">
        <v>-23</v>
      </c>
      <c r="E43" s="22">
        <v>-22</v>
      </c>
      <c r="F43" s="22">
        <v>-20</v>
      </c>
    </row>
    <row r="44" spans="1:6" x14ac:dyDescent="0.2">
      <c r="A44" s="19" t="s">
        <v>0</v>
      </c>
      <c r="B44" s="23">
        <f>($D$35-C44-D44-E44-F44)</f>
        <v>1564.2000000000005</v>
      </c>
      <c r="C44" s="23">
        <f>ROUND(($B35/10),2)</f>
        <v>1564.2</v>
      </c>
      <c r="D44" s="23">
        <f>ROUND(($B$35/10),2)</f>
        <v>1564.2</v>
      </c>
      <c r="E44" s="23">
        <f>ROUND(($B$35/10),2)</f>
        <v>1564.2</v>
      </c>
      <c r="F44" s="23">
        <f>ROUND(($B$35/10),2)</f>
        <v>1564.2</v>
      </c>
    </row>
    <row r="45" spans="1:6" x14ac:dyDescent="0.2">
      <c r="A45" s="19" t="s">
        <v>1</v>
      </c>
      <c r="B45" s="23">
        <f>SUM(F39+B44)</f>
        <v>9385.2000000000007</v>
      </c>
      <c r="C45" s="23">
        <f>SUM(B45+C44)</f>
        <v>10949.400000000001</v>
      </c>
      <c r="D45" s="23">
        <f>SUM(C45+D44)</f>
        <v>12513.600000000002</v>
      </c>
      <c r="E45" s="23">
        <f>SUM(D45+E44)</f>
        <v>14077.800000000003</v>
      </c>
      <c r="F45" s="24">
        <f>SUM(E45+F44)</f>
        <v>15642.000000000004</v>
      </c>
    </row>
    <row r="46" spans="1:6" x14ac:dyDescent="0.2">
      <c r="A46" s="19" t="s">
        <v>2</v>
      </c>
      <c r="B46" s="23">
        <f>ROUND(((($B$35/2)*(B43*-1))/$C$23),2)+$F$40</f>
        <v>9310.7099999999991</v>
      </c>
      <c r="C46" s="23">
        <f>ROUND(((($B$35/2)*((B43+C43)*-1))/$C$23),2)+$F$40</f>
        <v>10800.43</v>
      </c>
      <c r="D46" s="23">
        <f>ROUND(((($B$35/2)*((B43+C43+D43)*-1))/$C$23),2)+$F$40</f>
        <v>12513.6</v>
      </c>
      <c r="E46" s="23">
        <f>ROUND(((($B$35/2)*((B43+C43+D43+E43)*-1))/$C$23),2)+$F$40</f>
        <v>14152.29</v>
      </c>
      <c r="F46" s="24">
        <f>ROUND(((($B$35/2)*((B43+C43+D43+E43+F43)*-1))/$C$23),2)+$F$40</f>
        <v>15642</v>
      </c>
    </row>
    <row r="47" spans="1:6" x14ac:dyDescent="0.2">
      <c r="A47" s="1"/>
      <c r="B47" s="2"/>
      <c r="C47" s="2"/>
      <c r="D47" s="2"/>
      <c r="E47" s="2"/>
      <c r="F47" s="2"/>
    </row>
    <row r="48" spans="1:6" x14ac:dyDescent="0.2">
      <c r="A48" s="1" t="s">
        <v>3</v>
      </c>
      <c r="B48" s="3" t="s">
        <v>39</v>
      </c>
      <c r="C48" s="2"/>
      <c r="D48" s="2"/>
      <c r="E48" s="2"/>
      <c r="F48" s="2"/>
    </row>
    <row r="49" spans="1:6" x14ac:dyDescent="0.2">
      <c r="A49" s="1" t="s">
        <v>4</v>
      </c>
      <c r="B49" s="3" t="s">
        <v>40</v>
      </c>
      <c r="C49" s="2"/>
      <c r="D49" s="2"/>
      <c r="E49" s="2"/>
      <c r="F49" s="2"/>
    </row>
    <row r="50" spans="1:6" ht="30.6" customHeight="1" x14ac:dyDescent="0.2">
      <c r="A50" s="18" t="s">
        <v>5</v>
      </c>
      <c r="B50" s="33" t="s">
        <v>41</v>
      </c>
      <c r="C50" s="33"/>
      <c r="D50" s="33"/>
      <c r="E50" s="33"/>
      <c r="F50" s="33"/>
    </row>
    <row r="51" spans="1:6" ht="14.25" customHeight="1" x14ac:dyDescent="0.2">
      <c r="A51" s="30" t="s">
        <v>51</v>
      </c>
      <c r="B51" s="30"/>
      <c r="C51" s="30"/>
      <c r="D51" s="30"/>
      <c r="E51" s="30"/>
      <c r="F51" s="30"/>
    </row>
    <row r="52" spans="1:6" x14ac:dyDescent="0.2">
      <c r="B52" s="4"/>
    </row>
    <row r="63" spans="1:6" x14ac:dyDescent="0.2">
      <c r="A63" s="6"/>
    </row>
    <row r="64" spans="1:6" x14ac:dyDescent="0.2">
      <c r="A64" s="6"/>
    </row>
    <row r="65" spans="1:1" x14ac:dyDescent="0.2">
      <c r="A65" s="6"/>
    </row>
  </sheetData>
  <mergeCells count="7">
    <mergeCell ref="A51:F51"/>
    <mergeCell ref="A14:F14"/>
    <mergeCell ref="A34:F34"/>
    <mergeCell ref="A1:F1"/>
    <mergeCell ref="A4:F4"/>
    <mergeCell ref="A24:F24"/>
    <mergeCell ref="B50:F50"/>
  </mergeCells>
  <phoneticPr fontId="0" type="noConversion"/>
  <pageMargins left="0.75" right="0.75" top="0.5" bottom="0.7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2"/>
  <sheetViews>
    <sheetView zoomScale="115" zoomScaleNormal="115" workbookViewId="0">
      <selection activeCell="A13" sqref="A13:F13"/>
    </sheetView>
  </sheetViews>
  <sheetFormatPr defaultRowHeight="12.75" x14ac:dyDescent="0.2"/>
  <cols>
    <col min="1" max="1" width="25.5703125" customWidth="1"/>
    <col min="2" max="6" width="12.85546875" customWidth="1"/>
  </cols>
  <sheetData>
    <row r="1" spans="1:6" ht="71.25" customHeight="1" x14ac:dyDescent="0.25">
      <c r="A1" s="31" t="s">
        <v>52</v>
      </c>
      <c r="B1" s="31"/>
      <c r="C1" s="31"/>
      <c r="D1" s="31"/>
      <c r="E1" s="31"/>
      <c r="F1" s="31"/>
    </row>
    <row r="2" spans="1:6" ht="8.25" customHeight="1" x14ac:dyDescent="0.2">
      <c r="A2" s="1"/>
      <c r="B2" s="2"/>
      <c r="C2" s="2"/>
      <c r="D2" s="2"/>
      <c r="E2" s="2"/>
      <c r="F2" s="2"/>
    </row>
    <row r="3" spans="1:6" x14ac:dyDescent="0.2">
      <c r="A3" s="15" t="s">
        <v>46</v>
      </c>
      <c r="B3" s="8" t="s">
        <v>21</v>
      </c>
      <c r="C3" s="7">
        <v>87</v>
      </c>
      <c r="D3" s="5" t="s">
        <v>12</v>
      </c>
      <c r="E3" s="5"/>
      <c r="F3" s="5"/>
    </row>
    <row r="4" spans="1:6" x14ac:dyDescent="0.2">
      <c r="A4" s="30" t="s">
        <v>55</v>
      </c>
      <c r="B4" s="30"/>
      <c r="C4" s="30"/>
      <c r="D4" s="30"/>
      <c r="E4" s="30"/>
      <c r="F4" s="30"/>
    </row>
    <row r="5" spans="1:6" x14ac:dyDescent="0.2">
      <c r="A5" s="1" t="s">
        <v>19</v>
      </c>
      <c r="B5" s="14">
        <v>10881</v>
      </c>
      <c r="D5" s="2"/>
      <c r="E5" s="2"/>
      <c r="F5" s="2"/>
    </row>
    <row r="6" spans="1:6" x14ac:dyDescent="0.2">
      <c r="A6" s="19" t="s">
        <v>11</v>
      </c>
      <c r="B6" s="20" t="s">
        <v>6</v>
      </c>
      <c r="C6" s="20" t="s">
        <v>7</v>
      </c>
      <c r="D6" s="20" t="s">
        <v>8</v>
      </c>
      <c r="E6" s="20" t="s">
        <v>9</v>
      </c>
      <c r="F6" s="20" t="s">
        <v>10</v>
      </c>
    </row>
    <row r="7" spans="1:6" x14ac:dyDescent="0.2">
      <c r="A7" s="19" t="s">
        <v>50</v>
      </c>
      <c r="B7" s="21">
        <v>-5</v>
      </c>
      <c r="C7" s="22">
        <v>-22</v>
      </c>
      <c r="D7" s="22">
        <v>-22</v>
      </c>
      <c r="E7" s="22">
        <v>-21</v>
      </c>
      <c r="F7" s="22">
        <v>-17</v>
      </c>
    </row>
    <row r="8" spans="1:6" x14ac:dyDescent="0.2">
      <c r="A8" s="19" t="s">
        <v>0</v>
      </c>
      <c r="B8" s="23">
        <v>0</v>
      </c>
      <c r="C8" s="23">
        <f>B5-D8-E8-F8</f>
        <v>3627</v>
      </c>
      <c r="D8" s="23">
        <f>ROUND(($B$5/4.5),2)</f>
        <v>2418</v>
      </c>
      <c r="E8" s="23">
        <f>ROUND(($B$5/4.5),2)</f>
        <v>2418</v>
      </c>
      <c r="F8" s="23">
        <f>ROUND(($B$5/4.5),2)</f>
        <v>2418</v>
      </c>
    </row>
    <row r="9" spans="1:6" x14ac:dyDescent="0.2">
      <c r="A9" s="19" t="s">
        <v>1</v>
      </c>
      <c r="B9" s="23">
        <v>0</v>
      </c>
      <c r="C9" s="23">
        <f>SUM(C8)</f>
        <v>3627</v>
      </c>
      <c r="D9" s="23">
        <f>SUM(C9+D8)</f>
        <v>6045</v>
      </c>
      <c r="E9" s="23">
        <f>SUM(D9+E8)</f>
        <v>8463</v>
      </c>
      <c r="F9" s="24">
        <f>SUM(E9+F8)</f>
        <v>10881</v>
      </c>
    </row>
    <row r="10" spans="1:6" x14ac:dyDescent="0.2">
      <c r="A10" s="19" t="s">
        <v>2</v>
      </c>
      <c r="B10" s="23">
        <f>ROUND(((B7)*$B$5)/-$C$3,2)</f>
        <v>625.34</v>
      </c>
      <c r="C10" s="23">
        <f>ROUND(((B7+C7)*$B$5)/-$C$3,2)</f>
        <v>3376.86</v>
      </c>
      <c r="D10" s="23">
        <f>ROUND(((B7+C7+D7)*$B$5)/-$C$3,2)</f>
        <v>6128.38</v>
      </c>
      <c r="E10" s="23">
        <f>ROUND(((B7+C7+D7+E7)*$B$5)/-$C$3,2)</f>
        <v>8754.83</v>
      </c>
      <c r="F10" s="24">
        <f>ROUND(((B7+C7+D7+E7+F7)*$B$5)/-$C$3,2)</f>
        <v>10881</v>
      </c>
    </row>
    <row r="11" spans="1:6" ht="8.25" customHeight="1" x14ac:dyDescent="0.2">
      <c r="A11" s="1"/>
      <c r="B11" s="2"/>
      <c r="C11" s="2"/>
      <c r="D11" s="2"/>
      <c r="E11" s="2"/>
      <c r="F11" s="2"/>
    </row>
    <row r="12" spans="1:6" x14ac:dyDescent="0.2">
      <c r="A12" s="15" t="s">
        <v>47</v>
      </c>
      <c r="B12" s="8" t="s">
        <v>22</v>
      </c>
      <c r="C12" s="7">
        <v>100</v>
      </c>
      <c r="D12" s="5" t="s">
        <v>12</v>
      </c>
      <c r="E12" s="5"/>
      <c r="F12" s="5"/>
    </row>
    <row r="13" spans="1:6" x14ac:dyDescent="0.2">
      <c r="A13" s="30" t="s">
        <v>56</v>
      </c>
      <c r="B13" s="30"/>
      <c r="C13" s="30"/>
      <c r="D13" s="30"/>
      <c r="E13" s="30"/>
      <c r="F13" s="30"/>
    </row>
    <row r="14" spans="1:6" x14ac:dyDescent="0.2">
      <c r="A14" s="1" t="s">
        <v>19</v>
      </c>
      <c r="B14" s="14">
        <v>10881</v>
      </c>
      <c r="C14" s="2"/>
      <c r="D14" s="2"/>
      <c r="E14" s="2"/>
      <c r="F14" s="2"/>
    </row>
    <row r="15" spans="1:6" x14ac:dyDescent="0.2">
      <c r="A15" s="19" t="s">
        <v>13</v>
      </c>
      <c r="B15" s="20" t="s">
        <v>14</v>
      </c>
      <c r="C15" s="20" t="s">
        <v>15</v>
      </c>
      <c r="D15" s="20" t="s">
        <v>16</v>
      </c>
      <c r="E15" s="20" t="s">
        <v>17</v>
      </c>
      <c r="F15" s="20" t="s">
        <v>18</v>
      </c>
    </row>
    <row r="16" spans="1:6" x14ac:dyDescent="0.2">
      <c r="A16" s="19" t="s">
        <v>50</v>
      </c>
      <c r="B16" s="21">
        <v>-15</v>
      </c>
      <c r="C16" s="22">
        <v>-20</v>
      </c>
      <c r="D16" s="22">
        <v>-23</v>
      </c>
      <c r="E16" s="22">
        <v>-22</v>
      </c>
      <c r="F16" s="22">
        <v>-20</v>
      </c>
    </row>
    <row r="17" spans="1:6" x14ac:dyDescent="0.2">
      <c r="A17" s="19" t="s">
        <v>0</v>
      </c>
      <c r="B17" s="23">
        <f>SUM(B14-(C17+D17+E17+F17))</f>
        <v>2176.2000000000007</v>
      </c>
      <c r="C17" s="23">
        <f>ROUND(SUM($B$14/5),2)</f>
        <v>2176.1999999999998</v>
      </c>
      <c r="D17" s="23">
        <f>ROUND(SUM($B$14/5),2)</f>
        <v>2176.1999999999998</v>
      </c>
      <c r="E17" s="23">
        <f>ROUND(SUM($B$14/5),2)</f>
        <v>2176.1999999999998</v>
      </c>
      <c r="F17" s="23">
        <f>ROUND(SUM($B$14/5),2)</f>
        <v>2176.1999999999998</v>
      </c>
    </row>
    <row r="18" spans="1:6" x14ac:dyDescent="0.2">
      <c r="A18" s="19" t="s">
        <v>1</v>
      </c>
      <c r="B18" s="23">
        <f>SUM(B17)</f>
        <v>2176.2000000000007</v>
      </c>
      <c r="C18" s="23">
        <f>SUM(B18+C17)</f>
        <v>4352.4000000000005</v>
      </c>
      <c r="D18" s="23">
        <f>SUM(C18+D17)</f>
        <v>6528.6</v>
      </c>
      <c r="E18" s="23">
        <f>SUM(D18+E17)</f>
        <v>8704.7999999999993</v>
      </c>
      <c r="F18" s="24">
        <f>SUM(E18+F17)</f>
        <v>10881</v>
      </c>
    </row>
    <row r="19" spans="1:6" x14ac:dyDescent="0.2">
      <c r="A19" s="19" t="s">
        <v>2</v>
      </c>
      <c r="B19" s="23">
        <f>ROUND(((B16)*$B$14)/-$C$12,2)</f>
        <v>1632.15</v>
      </c>
      <c r="C19" s="23">
        <f>ROUND(((B16+C16)*$B$14)/-$C$12,2)</f>
        <v>3808.35</v>
      </c>
      <c r="D19" s="23">
        <f>ROUND(((B16+C16+D16)*$B$14)/-$C$12,2)</f>
        <v>6310.98</v>
      </c>
      <c r="E19" s="23">
        <f>ROUND(((B16+C16+D16+E16)*$B$14)/-$C$12,2)</f>
        <v>8704.7999999999993</v>
      </c>
      <c r="F19" s="24">
        <f>ROUND(((B16+C16+D16+E16+F16)*$B$14)/-$C$12,2)</f>
        <v>10881</v>
      </c>
    </row>
    <row r="20" spans="1:6" ht="8.25" customHeight="1" x14ac:dyDescent="0.2">
      <c r="A20" s="1"/>
      <c r="B20" s="2"/>
      <c r="C20" s="2"/>
      <c r="D20" s="2"/>
      <c r="E20" s="2"/>
      <c r="F20" s="2"/>
    </row>
    <row r="21" spans="1:6" x14ac:dyDescent="0.2">
      <c r="A21" s="16" t="s">
        <v>48</v>
      </c>
      <c r="B21" s="9" t="s">
        <v>22</v>
      </c>
      <c r="C21" s="9">
        <v>105</v>
      </c>
      <c r="D21" s="9" t="s">
        <v>12</v>
      </c>
    </row>
    <row r="22" spans="1:6" x14ac:dyDescent="0.2">
      <c r="A22" s="30" t="s">
        <v>53</v>
      </c>
      <c r="B22" s="32"/>
      <c r="C22" s="32"/>
      <c r="D22" s="32"/>
      <c r="E22" s="30"/>
      <c r="F22" s="30"/>
    </row>
    <row r="23" spans="1:6" x14ac:dyDescent="0.2">
      <c r="A23" t="s">
        <v>19</v>
      </c>
      <c r="B23" s="14">
        <v>10881</v>
      </c>
    </row>
    <row r="24" spans="1:6" x14ac:dyDescent="0.2">
      <c r="A24" s="25" t="s">
        <v>13</v>
      </c>
      <c r="B24" s="26" t="s">
        <v>14</v>
      </c>
      <c r="C24" s="26" t="s">
        <v>15</v>
      </c>
      <c r="D24" s="26" t="s">
        <v>16</v>
      </c>
      <c r="E24" s="26" t="s">
        <v>17</v>
      </c>
      <c r="F24" s="26" t="s">
        <v>18</v>
      </c>
    </row>
    <row r="25" spans="1:6" x14ac:dyDescent="0.2">
      <c r="A25" s="19" t="s">
        <v>50</v>
      </c>
      <c r="B25" s="27">
        <v>-20</v>
      </c>
      <c r="C25" s="22">
        <v>-20</v>
      </c>
      <c r="D25" s="22">
        <v>-23</v>
      </c>
      <c r="E25" s="22">
        <v>-22</v>
      </c>
      <c r="F25" s="22">
        <v>-20</v>
      </c>
    </row>
    <row r="26" spans="1:6" x14ac:dyDescent="0.2">
      <c r="A26" s="28" t="s">
        <v>0</v>
      </c>
      <c r="B26" s="29">
        <f>SUM(B23-(C26+D26+E26+F26))</f>
        <v>2176.2000000000007</v>
      </c>
      <c r="C26" s="29">
        <f>ROUND(SUM($B$23/5),2)</f>
        <v>2176.1999999999998</v>
      </c>
      <c r="D26" s="29">
        <f>ROUND(SUM($B$23/5),2)</f>
        <v>2176.1999999999998</v>
      </c>
      <c r="E26" s="29">
        <f>ROUND(SUM($B$23/5),2)</f>
        <v>2176.1999999999998</v>
      </c>
      <c r="F26" s="29">
        <f>ROUND(SUM($B$23/5),2)</f>
        <v>2176.1999999999998</v>
      </c>
    </row>
    <row r="27" spans="1:6" x14ac:dyDescent="0.2">
      <c r="A27" s="25" t="s">
        <v>1</v>
      </c>
      <c r="B27" s="29">
        <f>SUM(B26)</f>
        <v>2176.2000000000007</v>
      </c>
      <c r="C27" s="29">
        <f>SUM(B27+C26)</f>
        <v>4352.4000000000005</v>
      </c>
      <c r="D27" s="29">
        <f>SUM(C27+D26)</f>
        <v>6528.6</v>
      </c>
      <c r="E27" s="29">
        <f>SUM(D27+E26)</f>
        <v>8704.7999999999993</v>
      </c>
      <c r="F27" s="24">
        <f>SUM(E27+F26)</f>
        <v>10881</v>
      </c>
    </row>
    <row r="28" spans="1:6" x14ac:dyDescent="0.2">
      <c r="A28" s="25" t="s">
        <v>2</v>
      </c>
      <c r="B28" s="29">
        <f>ROUND(((B25)*$B$23)/-$C$21,2)</f>
        <v>2072.5700000000002</v>
      </c>
      <c r="C28" s="29">
        <f>ROUND(((B25+C25)*$B$23)/-$C$21,2)</f>
        <v>4145.1400000000003</v>
      </c>
      <c r="D28" s="29">
        <f>ROUND(((B25+C25+D25)*$B$23)/-$C$21,2)</f>
        <v>6528.6</v>
      </c>
      <c r="E28" s="29">
        <f>ROUND(((B25+C25+D25+E25)*$B$23)/-$C$21,2)</f>
        <v>8808.43</v>
      </c>
      <c r="F28" s="24">
        <f>ROUND(((B25+C25+D25+E25+F25)*$B$23)/-$C$21,2)</f>
        <v>10881</v>
      </c>
    </row>
    <row r="29" spans="1:6" ht="8.25" customHeight="1" x14ac:dyDescent="0.2">
      <c r="A29" s="1"/>
      <c r="B29" s="2"/>
      <c r="D29" s="2"/>
      <c r="E29" s="2"/>
      <c r="F29" s="2"/>
    </row>
    <row r="30" spans="1:6" x14ac:dyDescent="0.2">
      <c r="A30" s="15" t="s">
        <v>23</v>
      </c>
      <c r="B30" s="5" t="s">
        <v>49</v>
      </c>
      <c r="C30" s="7">
        <v>195</v>
      </c>
      <c r="D30" s="5" t="s">
        <v>12</v>
      </c>
      <c r="F30" s="5"/>
    </row>
    <row r="31" spans="1:6" x14ac:dyDescent="0.2">
      <c r="A31" s="30" t="s">
        <v>54</v>
      </c>
      <c r="B31" s="30"/>
      <c r="C31" s="30"/>
      <c r="D31" s="30"/>
      <c r="E31" s="30"/>
      <c r="F31" s="30"/>
    </row>
    <row r="32" spans="1:6" x14ac:dyDescent="0.2">
      <c r="A32" s="1" t="s">
        <v>20</v>
      </c>
      <c r="B32" s="14">
        <v>21762</v>
      </c>
      <c r="C32" s="13">
        <f>ROUND(B32/2,2)</f>
        <v>10881</v>
      </c>
      <c r="D32" s="13">
        <f>B32-C32</f>
        <v>10881</v>
      </c>
      <c r="E32" s="2"/>
      <c r="F32" s="2"/>
    </row>
    <row r="33" spans="1:6" x14ac:dyDescent="0.2">
      <c r="A33" s="19" t="s">
        <v>13</v>
      </c>
      <c r="B33" s="20" t="s">
        <v>6</v>
      </c>
      <c r="C33" s="20" t="s">
        <v>7</v>
      </c>
      <c r="D33" s="20" t="s">
        <v>8</v>
      </c>
      <c r="E33" s="20" t="s">
        <v>9</v>
      </c>
      <c r="F33" s="20" t="s">
        <v>10</v>
      </c>
    </row>
    <row r="34" spans="1:6" x14ac:dyDescent="0.2">
      <c r="A34" s="19" t="s">
        <v>50</v>
      </c>
      <c r="B34" s="21">
        <v>-5</v>
      </c>
      <c r="C34" s="22">
        <v>-22</v>
      </c>
      <c r="D34" s="22">
        <v>-22</v>
      </c>
      <c r="E34" s="22">
        <v>-21</v>
      </c>
      <c r="F34" s="22">
        <v>-17</v>
      </c>
    </row>
    <row r="35" spans="1:6" x14ac:dyDescent="0.2">
      <c r="A35" s="19" t="s">
        <v>0</v>
      </c>
      <c r="B35" s="23">
        <v>0</v>
      </c>
      <c r="C35" s="23">
        <f>$C$32-D35-E35-F35</f>
        <v>3627</v>
      </c>
      <c r="D35" s="23">
        <f>ROUND(($B$32/9),2)</f>
        <v>2418</v>
      </c>
      <c r="E35" s="23">
        <f>ROUND(($B$32/9),2)</f>
        <v>2418</v>
      </c>
      <c r="F35" s="23">
        <f>ROUND(($B$32/9),2)</f>
        <v>2418</v>
      </c>
    </row>
    <row r="36" spans="1:6" x14ac:dyDescent="0.2">
      <c r="A36" s="19" t="s">
        <v>1</v>
      </c>
      <c r="B36" s="23">
        <v>0</v>
      </c>
      <c r="C36" s="23">
        <f>SUM(C35)</f>
        <v>3627</v>
      </c>
      <c r="D36" s="23">
        <f>SUM(C36+D35)</f>
        <v>6045</v>
      </c>
      <c r="E36" s="23">
        <f>SUM(D36+E35)</f>
        <v>8463</v>
      </c>
      <c r="F36" s="24">
        <f>SUM(E36+F35)</f>
        <v>10881</v>
      </c>
    </row>
    <row r="37" spans="1:6" x14ac:dyDescent="0.2">
      <c r="A37" s="19" t="s">
        <v>2</v>
      </c>
      <c r="B37" s="23">
        <f>ROUND(((($B$32/2)*(B34*-1))/$C$3),2)</f>
        <v>625.34</v>
      </c>
      <c r="C37" s="23">
        <f>ROUND(((($B$32/2)*((B34+C34)*-1))/$C$3),2)</f>
        <v>3376.86</v>
      </c>
      <c r="D37" s="23">
        <f>ROUND(((($B$32/2)*((B34+C34+D34)*-1))/$C$3),2)</f>
        <v>6128.38</v>
      </c>
      <c r="E37" s="23">
        <f>ROUND(((($B$32/2)*((B34+C34+D34+E34)*-1))/$C$3),2)</f>
        <v>8754.83</v>
      </c>
      <c r="F37" s="24">
        <f>ROUND(((($B$32/2)*((B34+C34+D34+E34+F34)*-1))/$C$3),2)</f>
        <v>10881</v>
      </c>
    </row>
    <row r="38" spans="1:6" ht="6" customHeight="1" x14ac:dyDescent="0.2">
      <c r="A38" s="1"/>
      <c r="B38" s="2"/>
      <c r="C38" s="2"/>
      <c r="D38" s="2"/>
      <c r="E38" s="2"/>
      <c r="F38" s="2"/>
    </row>
    <row r="39" spans="1:6" x14ac:dyDescent="0.2">
      <c r="A39" s="19" t="s">
        <v>13</v>
      </c>
      <c r="B39" s="20" t="s">
        <v>14</v>
      </c>
      <c r="C39" s="20" t="s">
        <v>15</v>
      </c>
      <c r="D39" s="20" t="s">
        <v>16</v>
      </c>
      <c r="E39" s="20" t="s">
        <v>17</v>
      </c>
      <c r="F39" s="20" t="s">
        <v>18</v>
      </c>
    </row>
    <row r="40" spans="1:6" x14ac:dyDescent="0.2">
      <c r="A40" s="19" t="s">
        <v>12</v>
      </c>
      <c r="B40" s="27">
        <v>-20</v>
      </c>
      <c r="C40" s="22">
        <v>-20</v>
      </c>
      <c r="D40" s="22">
        <v>-23</v>
      </c>
      <c r="E40" s="22">
        <v>-22</v>
      </c>
      <c r="F40" s="22">
        <v>-20</v>
      </c>
    </row>
    <row r="41" spans="1:6" x14ac:dyDescent="0.2">
      <c r="A41" s="19" t="s">
        <v>0</v>
      </c>
      <c r="B41" s="23">
        <f>($D$32-C41-D41-E41-F41)</f>
        <v>2176.1999999999998</v>
      </c>
      <c r="C41" s="23">
        <f>ROUND(($B32/10),2)</f>
        <v>2176.1999999999998</v>
      </c>
      <c r="D41" s="23">
        <f>ROUND(($B$32/10),2)</f>
        <v>2176.1999999999998</v>
      </c>
      <c r="E41" s="23">
        <f>ROUND(($B$32/10),2)</f>
        <v>2176.1999999999998</v>
      </c>
      <c r="F41" s="23">
        <f>ROUND(($B$32/10),2)</f>
        <v>2176.1999999999998</v>
      </c>
    </row>
    <row r="42" spans="1:6" x14ac:dyDescent="0.2">
      <c r="A42" s="19" t="s">
        <v>1</v>
      </c>
      <c r="B42" s="23">
        <f>SUM(F36+B41)</f>
        <v>13057.2</v>
      </c>
      <c r="C42" s="23">
        <f>SUM(B42+C41)</f>
        <v>15233.400000000001</v>
      </c>
      <c r="D42" s="23">
        <f>SUM(C42+D41)</f>
        <v>17409.600000000002</v>
      </c>
      <c r="E42" s="23">
        <f>SUM(D42+E41)</f>
        <v>19585.800000000003</v>
      </c>
      <c r="F42" s="24">
        <f>SUM(E42+F41)</f>
        <v>21762.000000000004</v>
      </c>
    </row>
    <row r="43" spans="1:6" x14ac:dyDescent="0.2">
      <c r="A43" s="19" t="s">
        <v>2</v>
      </c>
      <c r="B43" s="23">
        <f>ROUND(((($B$32/2)*(B40*-1))/$C$21),2)+$F$37</f>
        <v>12953.57</v>
      </c>
      <c r="C43" s="23">
        <f>ROUND(((($B$32/2)*((B40+C40)*-1))/$C$21),2)+$F$37</f>
        <v>15026.14</v>
      </c>
      <c r="D43" s="23">
        <f>ROUND(((($B$32/2)*((B40+C40+D40)*-1))/$C$21),2)+$F$37</f>
        <v>17409.599999999999</v>
      </c>
      <c r="E43" s="23">
        <f>ROUND(((($B$32/2)*((B40+C40+D40+E40)*-1))/$C$21),2)+$F$37</f>
        <v>19689.43</v>
      </c>
      <c r="F43" s="24">
        <f>ROUND(((($B$32/2)*((B40+C40+D40+E40+F40)*-1))/$C$21),2)+$F$37</f>
        <v>21762</v>
      </c>
    </row>
    <row r="44" spans="1:6" ht="8.25" customHeight="1" x14ac:dyDescent="0.2">
      <c r="A44" s="1"/>
      <c r="B44" s="2"/>
      <c r="C44" s="2"/>
      <c r="D44" s="2"/>
      <c r="E44" s="2"/>
      <c r="F44" s="2"/>
    </row>
    <row r="45" spans="1:6" x14ac:dyDescent="0.2">
      <c r="A45" s="1" t="s">
        <v>3</v>
      </c>
      <c r="B45" s="3" t="s">
        <v>39</v>
      </c>
      <c r="C45" s="2"/>
      <c r="D45" s="2"/>
      <c r="E45" s="2"/>
      <c r="F45" s="2"/>
    </row>
    <row r="46" spans="1:6" x14ac:dyDescent="0.2">
      <c r="A46" s="1" t="s">
        <v>4</v>
      </c>
      <c r="B46" s="3" t="s">
        <v>40</v>
      </c>
      <c r="C46" s="2"/>
      <c r="D46" s="2"/>
      <c r="E46" s="2"/>
      <c r="F46" s="2"/>
    </row>
    <row r="47" spans="1:6" ht="27.6" customHeight="1" x14ac:dyDescent="0.2">
      <c r="A47" s="18" t="s">
        <v>5</v>
      </c>
      <c r="B47" s="34" t="s">
        <v>41</v>
      </c>
      <c r="C47" s="34"/>
      <c r="D47" s="34"/>
      <c r="E47" s="34"/>
      <c r="F47" s="34"/>
    </row>
    <row r="48" spans="1:6" ht="5.25" customHeight="1" x14ac:dyDescent="0.2">
      <c r="A48" s="1"/>
      <c r="B48" s="2"/>
      <c r="C48" s="2"/>
      <c r="D48" s="2"/>
      <c r="E48" s="2"/>
      <c r="F48" s="2"/>
    </row>
    <row r="49" spans="1:6" x14ac:dyDescent="0.2">
      <c r="A49" s="30" t="s">
        <v>51</v>
      </c>
      <c r="B49" s="30"/>
      <c r="C49" s="30"/>
      <c r="D49" s="30"/>
      <c r="E49" s="30"/>
      <c r="F49" s="30"/>
    </row>
    <row r="60" spans="1:6" x14ac:dyDescent="0.2">
      <c r="A60" s="6"/>
    </row>
    <row r="61" spans="1:6" x14ac:dyDescent="0.2">
      <c r="A61" s="6"/>
    </row>
    <row r="62" spans="1:6" x14ac:dyDescent="0.2">
      <c r="A62" s="6"/>
    </row>
  </sheetData>
  <mergeCells count="7">
    <mergeCell ref="A49:F49"/>
    <mergeCell ref="A1:F1"/>
    <mergeCell ref="A4:F4"/>
    <mergeCell ref="A13:F13"/>
    <mergeCell ref="A31:F31"/>
    <mergeCell ref="A22:F22"/>
    <mergeCell ref="B47:F47"/>
  </mergeCell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3"/>
  <sheetViews>
    <sheetView zoomScaleNormal="100" workbookViewId="0">
      <selection activeCell="B15" sqref="B15"/>
    </sheetView>
  </sheetViews>
  <sheetFormatPr defaultRowHeight="12.75" x14ac:dyDescent="0.2"/>
  <cols>
    <col min="1" max="1" width="25.5703125" customWidth="1"/>
    <col min="2" max="6" width="12.85546875" customWidth="1"/>
  </cols>
  <sheetData>
    <row r="1" spans="1:6" ht="71.25" customHeight="1" x14ac:dyDescent="0.25">
      <c r="A1" s="31" t="s">
        <v>52</v>
      </c>
      <c r="B1" s="31"/>
      <c r="C1" s="31"/>
      <c r="D1" s="31"/>
      <c r="E1" s="31"/>
      <c r="F1" s="31"/>
    </row>
    <row r="2" spans="1:6" x14ac:dyDescent="0.2">
      <c r="A2" s="1"/>
      <c r="B2" s="2"/>
      <c r="C2" s="2"/>
      <c r="D2" s="2"/>
      <c r="E2" s="2"/>
      <c r="F2" s="2"/>
    </row>
    <row r="3" spans="1:6" x14ac:dyDescent="0.2">
      <c r="A3" s="15" t="s">
        <v>46</v>
      </c>
      <c r="B3" s="8" t="s">
        <v>21</v>
      </c>
      <c r="C3" s="7">
        <v>87</v>
      </c>
      <c r="D3" s="5" t="s">
        <v>12</v>
      </c>
      <c r="E3" s="5"/>
      <c r="F3" s="5"/>
    </row>
    <row r="4" spans="1:6" x14ac:dyDescent="0.2">
      <c r="A4" s="30" t="s">
        <v>55</v>
      </c>
      <c r="B4" s="30"/>
      <c r="C4" s="30"/>
      <c r="D4" s="30"/>
      <c r="E4" s="30"/>
      <c r="F4" s="30"/>
    </row>
    <row r="5" spans="1:6" x14ac:dyDescent="0.2">
      <c r="A5" s="1" t="s">
        <v>19</v>
      </c>
      <c r="B5" s="14">
        <v>0</v>
      </c>
      <c r="D5" s="2"/>
      <c r="E5" s="2"/>
      <c r="F5" s="2"/>
    </row>
    <row r="6" spans="1:6" x14ac:dyDescent="0.2">
      <c r="A6" s="19" t="s">
        <v>11</v>
      </c>
      <c r="B6" s="20" t="s">
        <v>6</v>
      </c>
      <c r="C6" s="20" t="s">
        <v>7</v>
      </c>
      <c r="D6" s="20" t="s">
        <v>8</v>
      </c>
      <c r="E6" s="20" t="s">
        <v>9</v>
      </c>
      <c r="F6" s="20" t="s">
        <v>10</v>
      </c>
    </row>
    <row r="7" spans="1:6" x14ac:dyDescent="0.2">
      <c r="A7" s="19" t="s">
        <v>50</v>
      </c>
      <c r="B7" s="21">
        <v>-5</v>
      </c>
      <c r="C7" s="22">
        <v>-22</v>
      </c>
      <c r="D7" s="22">
        <v>-22</v>
      </c>
      <c r="E7" s="22">
        <v>-21</v>
      </c>
      <c r="F7" s="22">
        <v>-17</v>
      </c>
    </row>
    <row r="8" spans="1:6" x14ac:dyDescent="0.2">
      <c r="A8" s="19" t="s">
        <v>0</v>
      </c>
      <c r="B8" s="23">
        <v>0</v>
      </c>
      <c r="C8" s="23">
        <f>B5-D8-E8-F8</f>
        <v>0</v>
      </c>
      <c r="D8" s="23">
        <f>ROUND(($B$5/4.5),2)</f>
        <v>0</v>
      </c>
      <c r="E8" s="23">
        <f>ROUND(($B$5/4.5),2)</f>
        <v>0</v>
      </c>
      <c r="F8" s="23">
        <f>ROUND(($B$5/4.5),2)</f>
        <v>0</v>
      </c>
    </row>
    <row r="9" spans="1:6" x14ac:dyDescent="0.2">
      <c r="A9" s="19" t="s">
        <v>1</v>
      </c>
      <c r="B9" s="23">
        <v>0</v>
      </c>
      <c r="C9" s="23">
        <f>SUM(C8)</f>
        <v>0</v>
      </c>
      <c r="D9" s="23">
        <f>SUM(C9+D8)</f>
        <v>0</v>
      </c>
      <c r="E9" s="23">
        <f>SUM(D9+E8)</f>
        <v>0</v>
      </c>
      <c r="F9" s="24">
        <f>SUM(E9+F8)</f>
        <v>0</v>
      </c>
    </row>
    <row r="10" spans="1:6" x14ac:dyDescent="0.2">
      <c r="A10" s="19" t="s">
        <v>2</v>
      </c>
      <c r="B10" s="23">
        <f>ROUND(((B7)*$B$5)/-$C$3,2)</f>
        <v>0</v>
      </c>
      <c r="C10" s="23">
        <f>ROUND(((B7+C7)*$B$5)/-$C$3,2)</f>
        <v>0</v>
      </c>
      <c r="D10" s="23">
        <f>ROUND(((B7+C7+D7)*$B$5)/-$C$3,2)</f>
        <v>0</v>
      </c>
      <c r="E10" s="23">
        <f>ROUND(((B7+C7+D7+E7)*$B$5)/-$C$3,2)</f>
        <v>0</v>
      </c>
      <c r="F10" s="24">
        <f>ROUND(((B7+C7+D7+E7+F7)*$B$5)/-$C$3,2)</f>
        <v>0</v>
      </c>
    </row>
    <row r="11" spans="1:6" x14ac:dyDescent="0.2">
      <c r="A11" s="1"/>
      <c r="B11" s="2"/>
      <c r="C11" s="2"/>
      <c r="D11" s="2"/>
      <c r="E11" s="2"/>
      <c r="F11" s="2"/>
    </row>
    <row r="12" spans="1:6" x14ac:dyDescent="0.2">
      <c r="A12" s="15" t="s">
        <v>47</v>
      </c>
      <c r="B12" s="8" t="s">
        <v>22</v>
      </c>
      <c r="C12" s="7">
        <v>100</v>
      </c>
      <c r="D12" s="5" t="s">
        <v>12</v>
      </c>
      <c r="E12" s="5"/>
      <c r="F12" s="5"/>
    </row>
    <row r="13" spans="1:6" x14ac:dyDescent="0.2">
      <c r="A13" s="30" t="s">
        <v>56</v>
      </c>
      <c r="B13" s="30"/>
      <c r="C13" s="30"/>
      <c r="D13" s="30"/>
      <c r="E13" s="30"/>
      <c r="F13" s="30"/>
    </row>
    <row r="14" spans="1:6" x14ac:dyDescent="0.2">
      <c r="A14" s="1" t="s">
        <v>19</v>
      </c>
      <c r="B14" s="14">
        <v>0</v>
      </c>
      <c r="C14" s="2"/>
      <c r="D14" s="2"/>
      <c r="E14" s="2"/>
      <c r="F14" s="2"/>
    </row>
    <row r="15" spans="1:6" x14ac:dyDescent="0.2">
      <c r="A15" s="19" t="s">
        <v>13</v>
      </c>
      <c r="B15" s="20" t="s">
        <v>14</v>
      </c>
      <c r="C15" s="20" t="s">
        <v>15</v>
      </c>
      <c r="D15" s="20" t="s">
        <v>16</v>
      </c>
      <c r="E15" s="20" t="s">
        <v>17</v>
      </c>
      <c r="F15" s="20" t="s">
        <v>18</v>
      </c>
    </row>
    <row r="16" spans="1:6" x14ac:dyDescent="0.2">
      <c r="A16" s="19" t="s">
        <v>50</v>
      </c>
      <c r="B16" s="21">
        <v>-15</v>
      </c>
      <c r="C16" s="22">
        <v>-20</v>
      </c>
      <c r="D16" s="22">
        <v>-23</v>
      </c>
      <c r="E16" s="22">
        <v>-22</v>
      </c>
      <c r="F16" s="22">
        <v>-20</v>
      </c>
    </row>
    <row r="17" spans="1:6" x14ac:dyDescent="0.2">
      <c r="A17" s="19" t="s">
        <v>0</v>
      </c>
      <c r="B17" s="23">
        <f>SUM(B14-(C17+D17+E17+F17))</f>
        <v>0</v>
      </c>
      <c r="C17" s="23">
        <f>ROUND(SUM($B$14/5),2)</f>
        <v>0</v>
      </c>
      <c r="D17" s="23">
        <f>ROUND(SUM($B$14/5),2)</f>
        <v>0</v>
      </c>
      <c r="E17" s="23">
        <f>ROUND(SUM($B$14/5),2)</f>
        <v>0</v>
      </c>
      <c r="F17" s="23">
        <f>ROUND(SUM($B$14/5),2)</f>
        <v>0</v>
      </c>
    </row>
    <row r="18" spans="1:6" x14ac:dyDescent="0.2">
      <c r="A18" s="19" t="s">
        <v>1</v>
      </c>
      <c r="B18" s="23">
        <f>SUM(B17)</f>
        <v>0</v>
      </c>
      <c r="C18" s="23">
        <f>SUM(B18+C17)</f>
        <v>0</v>
      </c>
      <c r="D18" s="23">
        <f>SUM(C18+D17)</f>
        <v>0</v>
      </c>
      <c r="E18" s="23">
        <f>SUM(D18+E17)</f>
        <v>0</v>
      </c>
      <c r="F18" s="24">
        <f>SUM(E18+F17)</f>
        <v>0</v>
      </c>
    </row>
    <row r="19" spans="1:6" x14ac:dyDescent="0.2">
      <c r="A19" s="19" t="s">
        <v>2</v>
      </c>
      <c r="B19" s="23">
        <f>ROUND(((B16)*$B$14)/-$C$12,2)</f>
        <v>0</v>
      </c>
      <c r="C19" s="23">
        <f>ROUND(((B16+C16)*$B$14)/-$C$12,2)</f>
        <v>0</v>
      </c>
      <c r="D19" s="23">
        <f>ROUND(((B16+C16+D16)*$B$14)/-$C$12,2)</f>
        <v>0</v>
      </c>
      <c r="E19" s="23">
        <f>ROUND(((B16+C16+D16+E16)*$B$14)/-$C$12,2)</f>
        <v>0</v>
      </c>
      <c r="F19" s="24">
        <f>ROUND(((B16+C16+D16+E16+F16)*$B$14)/-$C$12,2)</f>
        <v>0</v>
      </c>
    </row>
    <row r="20" spans="1:6" x14ac:dyDescent="0.2">
      <c r="A20" s="1"/>
      <c r="B20" s="2"/>
      <c r="C20" s="2"/>
      <c r="D20" s="2"/>
      <c r="E20" s="2"/>
      <c r="F20" s="2"/>
    </row>
    <row r="21" spans="1:6" x14ac:dyDescent="0.2">
      <c r="A21" s="16" t="s">
        <v>48</v>
      </c>
      <c r="B21" s="9" t="s">
        <v>22</v>
      </c>
      <c r="C21" s="9">
        <v>105</v>
      </c>
      <c r="D21" s="9" t="s">
        <v>12</v>
      </c>
    </row>
    <row r="22" spans="1:6" x14ac:dyDescent="0.2">
      <c r="A22" s="30" t="s">
        <v>53</v>
      </c>
      <c r="B22" s="32"/>
      <c r="C22" s="32"/>
      <c r="D22" s="32"/>
      <c r="E22" s="30"/>
      <c r="F22" s="30"/>
    </row>
    <row r="23" spans="1:6" x14ac:dyDescent="0.2">
      <c r="A23" t="s">
        <v>19</v>
      </c>
      <c r="B23" s="14">
        <v>0</v>
      </c>
    </row>
    <row r="24" spans="1:6" x14ac:dyDescent="0.2">
      <c r="A24" s="25" t="s">
        <v>13</v>
      </c>
      <c r="B24" s="26" t="s">
        <v>14</v>
      </c>
      <c r="C24" s="26" t="s">
        <v>15</v>
      </c>
      <c r="D24" s="26" t="s">
        <v>16</v>
      </c>
      <c r="E24" s="26" t="s">
        <v>17</v>
      </c>
      <c r="F24" s="26" t="s">
        <v>18</v>
      </c>
    </row>
    <row r="25" spans="1:6" x14ac:dyDescent="0.2">
      <c r="A25" s="19" t="s">
        <v>50</v>
      </c>
      <c r="B25" s="27">
        <v>-20</v>
      </c>
      <c r="C25" s="22">
        <v>-20</v>
      </c>
      <c r="D25" s="22">
        <v>-23</v>
      </c>
      <c r="E25" s="22">
        <v>-22</v>
      </c>
      <c r="F25" s="22">
        <v>-20</v>
      </c>
    </row>
    <row r="26" spans="1:6" x14ac:dyDescent="0.2">
      <c r="A26" s="28" t="s">
        <v>0</v>
      </c>
      <c r="B26" s="29">
        <f>SUM(B23-(C26+D26+E26+F26))</f>
        <v>0</v>
      </c>
      <c r="C26" s="29">
        <f>ROUND(SUM($B$23/5),2)</f>
        <v>0</v>
      </c>
      <c r="D26" s="29">
        <f>ROUND(SUM($B$23/5),2)</f>
        <v>0</v>
      </c>
      <c r="E26" s="29">
        <f>ROUND(SUM($B$23/5),2)</f>
        <v>0</v>
      </c>
      <c r="F26" s="29">
        <f>ROUND(SUM($B$23/5),2)</f>
        <v>0</v>
      </c>
    </row>
    <row r="27" spans="1:6" x14ac:dyDescent="0.2">
      <c r="A27" s="25" t="s">
        <v>1</v>
      </c>
      <c r="B27" s="29">
        <f>SUM(B26)</f>
        <v>0</v>
      </c>
      <c r="C27" s="29">
        <f>SUM(B27+C26)</f>
        <v>0</v>
      </c>
      <c r="D27" s="29">
        <f>SUM(C27+D26)</f>
        <v>0</v>
      </c>
      <c r="E27" s="29">
        <f>SUM(D27+E26)</f>
        <v>0</v>
      </c>
      <c r="F27" s="24">
        <f>SUM(E27+F26)</f>
        <v>0</v>
      </c>
    </row>
    <row r="28" spans="1:6" x14ac:dyDescent="0.2">
      <c r="A28" s="25" t="s">
        <v>2</v>
      </c>
      <c r="B28" s="29">
        <f>ROUND(((B25)*$B$23)/-$C$21,2)</f>
        <v>0</v>
      </c>
      <c r="C28" s="29">
        <f>ROUND(((B25+C25)*$B$23)/-$C$21,2)</f>
        <v>0</v>
      </c>
      <c r="D28" s="29">
        <f>ROUND(((B25+C25+D25)*$B$23)/-$C$21,2)</f>
        <v>0</v>
      </c>
      <c r="E28" s="29">
        <f>ROUND(((B25+C25+D25+E25)*$B$23)/-$C$21,2)</f>
        <v>0</v>
      </c>
      <c r="F28" s="24">
        <f>ROUND(((B25+C25+D25+E25+F25)*$B$23)/-$C$21,2)</f>
        <v>0</v>
      </c>
    </row>
    <row r="29" spans="1:6" x14ac:dyDescent="0.2">
      <c r="A29" s="1"/>
      <c r="B29" s="2"/>
      <c r="C29" s="2"/>
      <c r="D29" s="2"/>
      <c r="E29" s="2"/>
      <c r="F29" s="2"/>
    </row>
    <row r="30" spans="1:6" x14ac:dyDescent="0.2">
      <c r="A30" s="15" t="s">
        <v>23</v>
      </c>
      <c r="B30" s="5" t="s">
        <v>49</v>
      </c>
      <c r="C30" s="7">
        <v>195</v>
      </c>
      <c r="D30" s="5" t="s">
        <v>12</v>
      </c>
      <c r="F30" s="5"/>
    </row>
    <row r="31" spans="1:6" x14ac:dyDescent="0.2">
      <c r="A31" s="30" t="s">
        <v>54</v>
      </c>
      <c r="B31" s="30"/>
      <c r="C31" s="30"/>
      <c r="D31" s="30"/>
      <c r="E31" s="30"/>
      <c r="F31" s="30"/>
    </row>
    <row r="32" spans="1:6" x14ac:dyDescent="0.2">
      <c r="A32" s="1" t="s">
        <v>20</v>
      </c>
      <c r="B32" s="14">
        <v>0</v>
      </c>
      <c r="C32" s="13">
        <f>ROUND(B32/2,2)</f>
        <v>0</v>
      </c>
      <c r="D32" s="13">
        <f>B32-C32</f>
        <v>0</v>
      </c>
      <c r="E32" s="2"/>
      <c r="F32" s="2"/>
    </row>
    <row r="33" spans="1:6" x14ac:dyDescent="0.2">
      <c r="A33" s="19" t="s">
        <v>13</v>
      </c>
      <c r="B33" s="20" t="s">
        <v>6</v>
      </c>
      <c r="C33" s="20" t="s">
        <v>7</v>
      </c>
      <c r="D33" s="20" t="s">
        <v>8</v>
      </c>
      <c r="E33" s="20" t="s">
        <v>9</v>
      </c>
      <c r="F33" s="20" t="s">
        <v>10</v>
      </c>
    </row>
    <row r="34" spans="1:6" x14ac:dyDescent="0.2">
      <c r="A34" s="19" t="s">
        <v>50</v>
      </c>
      <c r="B34" s="21">
        <v>-5</v>
      </c>
      <c r="C34" s="22">
        <v>-22</v>
      </c>
      <c r="D34" s="22">
        <v>-22</v>
      </c>
      <c r="E34" s="22">
        <v>-21</v>
      </c>
      <c r="F34" s="22">
        <v>-17</v>
      </c>
    </row>
    <row r="35" spans="1:6" x14ac:dyDescent="0.2">
      <c r="A35" s="19" t="s">
        <v>0</v>
      </c>
      <c r="B35" s="23">
        <v>0</v>
      </c>
      <c r="C35" s="23">
        <f>$C$32-D35-E35-F35</f>
        <v>0</v>
      </c>
      <c r="D35" s="23">
        <f>ROUND(($B$32/9),2)</f>
        <v>0</v>
      </c>
      <c r="E35" s="23">
        <f>ROUND(($B$32/9),2)</f>
        <v>0</v>
      </c>
      <c r="F35" s="23">
        <f>ROUND(($B$32/9),2)</f>
        <v>0</v>
      </c>
    </row>
    <row r="36" spans="1:6" x14ac:dyDescent="0.2">
      <c r="A36" s="19" t="s">
        <v>1</v>
      </c>
      <c r="B36" s="23">
        <v>0</v>
      </c>
      <c r="C36" s="23">
        <f>SUM(C35)</f>
        <v>0</v>
      </c>
      <c r="D36" s="23">
        <f>SUM(C36+D35)</f>
        <v>0</v>
      </c>
      <c r="E36" s="23">
        <f>SUM(D36+E35)</f>
        <v>0</v>
      </c>
      <c r="F36" s="24">
        <f>SUM(E36+F35)</f>
        <v>0</v>
      </c>
    </row>
    <row r="37" spans="1:6" x14ac:dyDescent="0.2">
      <c r="A37" s="19" t="s">
        <v>2</v>
      </c>
      <c r="B37" s="23">
        <f>ROUND(((($B$32/2)*(B34*-1))/$C$3),2)</f>
        <v>0</v>
      </c>
      <c r="C37" s="23">
        <f>ROUND(((($B$32/2)*((B34+C34)*-1))/$C$3),2)</f>
        <v>0</v>
      </c>
      <c r="D37" s="23">
        <f>ROUND(((($B$32/2)*((B34+C34+D34)*-1))/$C$3),2)</f>
        <v>0</v>
      </c>
      <c r="E37" s="23">
        <f>ROUND(((($B$32/2)*((B34+C34+D34+E34)*-1))/$C$3),2)</f>
        <v>0</v>
      </c>
      <c r="F37" s="24">
        <f>ROUND(((($B$32/2)*((B34+C34+D34+E34+F34)*-1))/$C$3),2)</f>
        <v>0</v>
      </c>
    </row>
    <row r="38" spans="1:6" ht="6" customHeight="1" x14ac:dyDescent="0.2">
      <c r="A38" s="1"/>
      <c r="B38" s="2"/>
      <c r="C38" s="2"/>
      <c r="D38" s="2"/>
      <c r="E38" s="2"/>
      <c r="F38" s="2"/>
    </row>
    <row r="39" spans="1:6" x14ac:dyDescent="0.2">
      <c r="A39" s="19" t="s">
        <v>13</v>
      </c>
      <c r="B39" s="20" t="s">
        <v>14</v>
      </c>
      <c r="C39" s="20" t="s">
        <v>15</v>
      </c>
      <c r="D39" s="20" t="s">
        <v>16</v>
      </c>
      <c r="E39" s="20" t="s">
        <v>17</v>
      </c>
      <c r="F39" s="20" t="s">
        <v>18</v>
      </c>
    </row>
    <row r="40" spans="1:6" x14ac:dyDescent="0.2">
      <c r="A40" s="19" t="s">
        <v>50</v>
      </c>
      <c r="B40" s="27">
        <v>-20</v>
      </c>
      <c r="C40" s="22">
        <v>-20</v>
      </c>
      <c r="D40" s="22">
        <v>-23</v>
      </c>
      <c r="E40" s="22">
        <v>-22</v>
      </c>
      <c r="F40" s="22">
        <v>-20</v>
      </c>
    </row>
    <row r="41" spans="1:6" x14ac:dyDescent="0.2">
      <c r="A41" s="19" t="s">
        <v>0</v>
      </c>
      <c r="B41" s="23">
        <f>($D$32-C41-D41-E41-F41)</f>
        <v>0</v>
      </c>
      <c r="C41" s="23">
        <f>ROUND(($B32/10),2)</f>
        <v>0</v>
      </c>
      <c r="D41" s="23">
        <f>ROUND(($B$32/10),2)</f>
        <v>0</v>
      </c>
      <c r="E41" s="23">
        <f>ROUND(($B$32/10),2)</f>
        <v>0</v>
      </c>
      <c r="F41" s="23">
        <f>ROUND(($B$32/10),2)</f>
        <v>0</v>
      </c>
    </row>
    <row r="42" spans="1:6" x14ac:dyDescent="0.2">
      <c r="A42" s="19" t="s">
        <v>1</v>
      </c>
      <c r="B42" s="23">
        <f>SUM(F36+B41)</f>
        <v>0</v>
      </c>
      <c r="C42" s="23">
        <f>SUM(B42+C41)</f>
        <v>0</v>
      </c>
      <c r="D42" s="23">
        <f>SUM(C42+D41)</f>
        <v>0</v>
      </c>
      <c r="E42" s="23">
        <f>SUM(D42+E41)</f>
        <v>0</v>
      </c>
      <c r="F42" s="24">
        <f>SUM(E42+F41)</f>
        <v>0</v>
      </c>
    </row>
    <row r="43" spans="1:6" x14ac:dyDescent="0.2">
      <c r="A43" s="19" t="s">
        <v>2</v>
      </c>
      <c r="B43" s="23">
        <f>ROUND(((($B$32/2)*(B40*-1))/$C$21),2)+$F$37</f>
        <v>0</v>
      </c>
      <c r="C43" s="23">
        <f>ROUND(((($B$32/2)*((B40+C40)*-1))/$C$21),2)+$F$37</f>
        <v>0</v>
      </c>
      <c r="D43" s="23">
        <f>ROUND(((($B$32/2)*((B40+C40+D40)*-1))/$C$21),2)+$F$37</f>
        <v>0</v>
      </c>
      <c r="E43" s="23">
        <f>ROUND(((($B$32/2)*((B40+C40+D40+E40)*-1))/$C$21),2)+$F$37</f>
        <v>0</v>
      </c>
      <c r="F43" s="24">
        <f>ROUND(((($B$32/2)*((B40+C40+D40+E40+F40)*-1))/$C$21),2)+$F$37</f>
        <v>0</v>
      </c>
    </row>
    <row r="44" spans="1:6" x14ac:dyDescent="0.2">
      <c r="A44" s="1"/>
      <c r="B44" s="2"/>
      <c r="C44" s="2"/>
      <c r="D44" s="2"/>
      <c r="E44" s="2"/>
      <c r="F44" s="2"/>
    </row>
    <row r="45" spans="1:6" x14ac:dyDescent="0.2">
      <c r="A45" s="1" t="s">
        <v>3</v>
      </c>
      <c r="B45" s="3" t="s">
        <v>39</v>
      </c>
      <c r="C45" s="2"/>
      <c r="D45" s="2"/>
      <c r="E45" s="2"/>
      <c r="F45" s="2"/>
    </row>
    <row r="46" spans="1:6" x14ac:dyDescent="0.2">
      <c r="A46" s="1" t="s">
        <v>4</v>
      </c>
      <c r="B46" s="3" t="s">
        <v>40</v>
      </c>
      <c r="C46" s="2"/>
      <c r="D46" s="2"/>
      <c r="E46" s="2"/>
      <c r="F46" s="2"/>
    </row>
    <row r="47" spans="1:6" ht="24.75" customHeight="1" x14ac:dyDescent="0.2">
      <c r="A47" s="18" t="s">
        <v>5</v>
      </c>
      <c r="B47" s="33" t="s">
        <v>41</v>
      </c>
      <c r="C47" s="33"/>
      <c r="D47" s="33"/>
      <c r="E47" s="33"/>
      <c r="F47" s="33"/>
    </row>
    <row r="48" spans="1:6" ht="6" customHeight="1" x14ac:dyDescent="0.2">
      <c r="A48" s="1"/>
      <c r="B48" s="17"/>
      <c r="C48" s="17"/>
      <c r="D48" s="17"/>
      <c r="E48" s="17"/>
      <c r="F48" s="17"/>
    </row>
    <row r="49" spans="1:6" x14ac:dyDescent="0.2">
      <c r="A49" s="30" t="s">
        <v>51</v>
      </c>
      <c r="B49" s="30"/>
      <c r="C49" s="30"/>
      <c r="D49" s="30"/>
      <c r="E49" s="30"/>
      <c r="F49" s="30"/>
    </row>
    <row r="50" spans="1:6" x14ac:dyDescent="0.2">
      <c r="B50" s="4"/>
    </row>
    <row r="61" spans="1:6" x14ac:dyDescent="0.2">
      <c r="A61" s="6"/>
    </row>
    <row r="62" spans="1:6" x14ac:dyDescent="0.2">
      <c r="A62" s="6"/>
    </row>
    <row r="63" spans="1:6" x14ac:dyDescent="0.2">
      <c r="A63" s="6"/>
    </row>
  </sheetData>
  <mergeCells count="7">
    <mergeCell ref="A49:F49"/>
    <mergeCell ref="B47:F47"/>
    <mergeCell ref="A1:F1"/>
    <mergeCell ref="A4:F4"/>
    <mergeCell ref="A13:F13"/>
    <mergeCell ref="A31:F31"/>
    <mergeCell ref="A22:F22"/>
  </mergeCells>
  <printOptions horizontalCentered="1" verticalCentered="1"/>
  <pageMargins left="0.5" right="0.5" top="1" bottom="0.7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8"/>
  <sheetViews>
    <sheetView workbookViewId="0"/>
  </sheetViews>
  <sheetFormatPr defaultRowHeight="12.75" x14ac:dyDescent="0.2"/>
  <cols>
    <col min="1" max="1" width="241.28515625" customWidth="1"/>
  </cols>
  <sheetData>
    <row r="1" spans="1:1" x14ac:dyDescent="0.2">
      <c r="A1" t="s">
        <v>29</v>
      </c>
    </row>
    <row r="2" spans="1:1" x14ac:dyDescent="0.2">
      <c r="A2" s="12" t="s">
        <v>30</v>
      </c>
    </row>
    <row r="3" spans="1:1" x14ac:dyDescent="0.2">
      <c r="A3" s="12" t="s">
        <v>31</v>
      </c>
    </row>
    <row r="4" spans="1:1" x14ac:dyDescent="0.2">
      <c r="A4" s="12"/>
    </row>
    <row r="5" spans="1:1" x14ac:dyDescent="0.2">
      <c r="A5" s="12" t="s">
        <v>32</v>
      </c>
    </row>
    <row r="6" spans="1:1" ht="12" customHeight="1" x14ac:dyDescent="0.2">
      <c r="A6" s="12"/>
    </row>
    <row r="7" spans="1:1" ht="12" customHeight="1" x14ac:dyDescent="0.2">
      <c r="A7" s="11" t="s">
        <v>35</v>
      </c>
    </row>
    <row r="8" spans="1:1" ht="12" customHeight="1" x14ac:dyDescent="0.2"/>
    <row r="9" spans="1:1" ht="12" customHeight="1" x14ac:dyDescent="0.2">
      <c r="A9" s="12" t="s">
        <v>33</v>
      </c>
    </row>
    <row r="10" spans="1:1" ht="12" customHeight="1" x14ac:dyDescent="0.2">
      <c r="A10" s="12"/>
    </row>
    <row r="11" spans="1:1" x14ac:dyDescent="0.2">
      <c r="A11" t="s">
        <v>25</v>
      </c>
    </row>
    <row r="12" spans="1:1" x14ac:dyDescent="0.2">
      <c r="A12" s="11" t="s">
        <v>37</v>
      </c>
    </row>
    <row r="14" spans="1:1" x14ac:dyDescent="0.2">
      <c r="A14" t="s">
        <v>26</v>
      </c>
    </row>
    <row r="15" spans="1:1" x14ac:dyDescent="0.2">
      <c r="A15" s="12" t="s">
        <v>24</v>
      </c>
    </row>
    <row r="16" spans="1:1" x14ac:dyDescent="0.2">
      <c r="A16" s="12"/>
    </row>
    <row r="17" spans="1:1" x14ac:dyDescent="0.2">
      <c r="A17" s="10" t="s">
        <v>42</v>
      </c>
    </row>
    <row r="18" spans="1:1" x14ac:dyDescent="0.2">
      <c r="A18" s="11" t="s">
        <v>38</v>
      </c>
    </row>
    <row r="20" spans="1:1" x14ac:dyDescent="0.2">
      <c r="A20" s="10" t="s">
        <v>27</v>
      </c>
    </row>
    <row r="21" spans="1:1" x14ac:dyDescent="0.2">
      <c r="A21" s="11" t="s">
        <v>36</v>
      </c>
    </row>
    <row r="23" spans="1:1" x14ac:dyDescent="0.2">
      <c r="A23" s="10" t="s">
        <v>43</v>
      </c>
    </row>
    <row r="24" spans="1:1" x14ac:dyDescent="0.2">
      <c r="A24" s="11" t="s">
        <v>44</v>
      </c>
    </row>
    <row r="26" spans="1:1" x14ac:dyDescent="0.2">
      <c r="A26" t="s">
        <v>28</v>
      </c>
    </row>
    <row r="27" spans="1:1" x14ac:dyDescent="0.2">
      <c r="A27" s="11" t="s">
        <v>45</v>
      </c>
    </row>
    <row r="28" spans="1:1" x14ac:dyDescent="0.2">
      <c r="A28" s="11" t="s">
        <v>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Masters</vt:lpstr>
      <vt:lpstr>Doctorate</vt:lpstr>
      <vt:lpstr>Other Amt</vt:lpstr>
      <vt:lpstr>Misc Information</vt:lpstr>
      <vt:lpstr>Doctorate!Print_Area</vt:lpstr>
      <vt:lpstr>Masters!Print_Area</vt:lpstr>
      <vt:lpstr>'Other Amt'!Print_Area</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dwhite</dc:creator>
  <cp:lastModifiedBy>Melissa K Mason</cp:lastModifiedBy>
  <cp:lastPrinted>2026-06-22T15:28:26Z</cp:lastPrinted>
  <dcterms:created xsi:type="dcterms:W3CDTF">2005-03-14T16:07:59Z</dcterms:created>
  <dcterms:modified xsi:type="dcterms:W3CDTF">2026-06-23T23:13:46Z</dcterms:modified>
</cp:coreProperties>
</file>