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externalLinks/externalLink6.xml" ContentType="application/vnd.openxmlformats-officedocument.spreadsheetml.externalLink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9320" windowHeight="11445"/>
  </bookViews>
  <sheets>
    <sheet name="Emma's Group (Roadside A)" sheetId="1" r:id="rId1"/>
    <sheet name="Jerrod's Group (RoadsideB)" sheetId="2" r:id="rId2"/>
    <sheet name="Hans' Group(RoadsideA)" sheetId="6" r:id="rId3"/>
    <sheet name="TeamAwesome(RoasideB)" sheetId="7" r:id="rId4"/>
    <sheet name="Brian's Group(RoadsideA)" sheetId="8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calcPr calcId="125725"/>
</workbook>
</file>

<file path=xl/calcChain.xml><?xml version="1.0" encoding="utf-8"?>
<calcChain xmlns="http://schemas.openxmlformats.org/spreadsheetml/2006/main">
  <c r="C38" i="8"/>
  <c r="C37"/>
  <c r="C36"/>
  <c r="C35"/>
  <c r="N25"/>
  <c r="L25"/>
  <c r="N24"/>
  <c r="L24"/>
  <c r="N23"/>
  <c r="L23"/>
  <c r="N22"/>
  <c r="L22"/>
  <c r="N21"/>
  <c r="L21"/>
  <c r="P20"/>
  <c r="N20"/>
  <c r="L20"/>
  <c r="P19"/>
  <c r="N19"/>
  <c r="L19"/>
  <c r="P18"/>
  <c r="N18"/>
  <c r="L18"/>
  <c r="P17"/>
  <c r="N17"/>
  <c r="L17"/>
  <c r="E17"/>
  <c r="D17"/>
  <c r="C17"/>
  <c r="B17"/>
  <c r="F17" s="1"/>
  <c r="P16"/>
  <c r="P28" s="1"/>
  <c r="P29" s="1"/>
  <c r="D37" s="1"/>
  <c r="N16"/>
  <c r="N28" s="1"/>
  <c r="N29" s="1"/>
  <c r="D35" s="1"/>
  <c r="L16"/>
  <c r="L28" s="1"/>
  <c r="L29" s="1"/>
  <c r="D38" s="1"/>
  <c r="F16"/>
  <c r="F15"/>
  <c r="F14"/>
  <c r="X13"/>
  <c r="W13"/>
  <c r="V13"/>
  <c r="U13"/>
  <c r="F13"/>
  <c r="C108" i="7"/>
  <c r="C107"/>
  <c r="C106"/>
  <c r="C105"/>
  <c r="C104"/>
  <c r="C103"/>
  <c r="C102"/>
  <c r="C101"/>
  <c r="C100"/>
  <c r="C99"/>
  <c r="C98"/>
  <c r="C97"/>
  <c r="C96"/>
  <c r="C109" s="1"/>
  <c r="J95"/>
  <c r="J94"/>
  <c r="J93"/>
  <c r="L92"/>
  <c r="L90"/>
  <c r="M85"/>
  <c r="M84"/>
  <c r="M83"/>
  <c r="M82"/>
  <c r="M81"/>
  <c r="M90" s="1"/>
  <c r="O81" s="1"/>
  <c r="M78"/>
  <c r="L78"/>
  <c r="M74"/>
  <c r="M73"/>
  <c r="M72"/>
  <c r="M71"/>
  <c r="M77" s="1"/>
  <c r="O72" s="1"/>
  <c r="N68"/>
  <c r="O68" s="1"/>
  <c r="N66"/>
  <c r="O66" s="1"/>
  <c r="N64"/>
  <c r="O64" s="1"/>
  <c r="M41"/>
  <c r="L41"/>
  <c r="K41"/>
  <c r="O41" s="1"/>
  <c r="O40"/>
  <c r="O39"/>
  <c r="O38"/>
  <c r="O37"/>
  <c r="O36"/>
  <c r="O35"/>
  <c r="N23"/>
  <c r="N22"/>
  <c r="N21"/>
  <c r="N20"/>
  <c r="N19"/>
  <c r="N18"/>
  <c r="N17"/>
  <c r="N16"/>
  <c r="F14"/>
  <c r="E14"/>
  <c r="D14"/>
  <c r="L27" i="8" l="1"/>
  <c r="N27"/>
  <c r="P27"/>
  <c r="F13" i="6"/>
  <c r="E13"/>
  <c r="D13"/>
  <c r="D6"/>
  <c r="C109" i="1"/>
  <c r="C108"/>
  <c r="C107"/>
  <c r="C106"/>
  <c r="B92"/>
  <c r="B116" s="1"/>
  <c r="B91"/>
  <c r="B115" s="1"/>
  <c r="B90"/>
  <c r="B114" s="1"/>
  <c r="B89"/>
  <c r="B113" s="1"/>
  <c r="L36"/>
  <c r="L42" s="1"/>
  <c r="N18"/>
  <c r="N17"/>
  <c r="N16"/>
  <c r="F15"/>
  <c r="E15"/>
  <c r="D15"/>
  <c r="C15"/>
</calcChain>
</file>

<file path=xl/sharedStrings.xml><?xml version="1.0" encoding="utf-8"?>
<sst xmlns="http://schemas.openxmlformats.org/spreadsheetml/2006/main" count="422" uniqueCount="179">
  <si>
    <t>I. Stand Structure Analysis:  Table and Graph</t>
  </si>
  <si>
    <t>Size Class (cm)</t>
  </si>
  <si>
    <t>POTR/ha</t>
  </si>
  <si>
    <t>ABLA/ha</t>
  </si>
  <si>
    <t>PIFL/ha</t>
  </si>
  <si>
    <t>PIC0/ha</t>
  </si>
  <si>
    <t>Code</t>
  </si>
  <si>
    <t>Tree Species</t>
  </si>
  <si>
    <t>1= seedlings</t>
  </si>
  <si>
    <t>ABLA</t>
  </si>
  <si>
    <t>Abies lasiocarpa</t>
  </si>
  <si>
    <t>2= saplings</t>
  </si>
  <si>
    <t>PIFL</t>
  </si>
  <si>
    <t>Pinus flexilis</t>
  </si>
  <si>
    <t>1= ( 5-10)</t>
  </si>
  <si>
    <t>PICO</t>
  </si>
  <si>
    <t>Pinus contorta</t>
  </si>
  <si>
    <t>2= (11-15)</t>
  </si>
  <si>
    <t>POTR</t>
  </si>
  <si>
    <t>Populus tremuloides</t>
  </si>
  <si>
    <t>3= (16-20)</t>
  </si>
  <si>
    <t>4= (21-30)</t>
  </si>
  <si>
    <t>5= (31-40)</t>
  </si>
  <si>
    <t>deadwood</t>
  </si>
  <si>
    <t>total</t>
  </si>
  <si>
    <t>percent cover</t>
  </si>
  <si>
    <t>6 = 41+</t>
  </si>
  <si>
    <t xml:space="preserve">Total Trees/ha: </t>
  </si>
  <si>
    <t>species</t>
  </si>
  <si>
    <t>unknown</t>
  </si>
  <si>
    <t>PIPO</t>
  </si>
  <si>
    <t>II. Canopy Structure: Tables and Graphs</t>
  </si>
  <si>
    <t>These example data are from a lodgepole stand near Fox Park</t>
  </si>
  <si>
    <t>Canopy Class Frequencies</t>
  </si>
  <si>
    <t>Condition Class</t>
  </si>
  <si>
    <t>Number</t>
  </si>
  <si>
    <t>Canopy Class</t>
  </si>
  <si>
    <t>Live</t>
  </si>
  <si>
    <t>Dom.</t>
  </si>
  <si>
    <t>Marginal</t>
  </si>
  <si>
    <t>CoDom.</t>
  </si>
  <si>
    <t>Dead Standing</t>
  </si>
  <si>
    <t>Interm.</t>
  </si>
  <si>
    <t>Beetle Green</t>
  </si>
  <si>
    <t>Sup.</t>
  </si>
  <si>
    <t>Beetle Red</t>
  </si>
  <si>
    <t>Gap</t>
  </si>
  <si>
    <t>Beetle Dead</t>
  </si>
  <si>
    <t>Total</t>
  </si>
  <si>
    <r>
      <t>III.  Horizontal Spatial Patterns:</t>
    </r>
    <r>
      <rPr>
        <b/>
        <sz val="10"/>
        <rFont val="Arial"/>
        <family val="2"/>
      </rPr>
      <t xml:space="preserve"> </t>
    </r>
  </si>
  <si>
    <t>Calculate Pielou's Index for each species:</t>
  </si>
  <si>
    <t>10m</t>
  </si>
  <si>
    <t>3.4m</t>
  </si>
  <si>
    <t>1.7m</t>
  </si>
  <si>
    <r>
      <t xml:space="preserve">  2. Calculate </t>
    </r>
    <r>
      <rPr>
        <i/>
        <sz val="10"/>
        <rFont val="Arial"/>
        <family val="2"/>
      </rPr>
      <t>R</t>
    </r>
    <r>
      <rPr>
        <sz val="10"/>
        <rFont val="Arial"/>
        <family val="2"/>
      </rPr>
      <t xml:space="preserve"> (median): </t>
    </r>
  </si>
  <si>
    <t>R</t>
  </si>
  <si>
    <t xml:space="preserve">  3. Calculate Sum of Squares of Distances:</t>
  </si>
  <si>
    <r>
      <t xml:space="preserve">  4. Distance Density = Number of tree to tree distances (5) / [pi * (sum of squares + 5) * </t>
    </r>
    <r>
      <rPr>
        <i/>
        <sz val="10"/>
        <rFont val="Arial"/>
        <family val="2"/>
      </rPr>
      <t>R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]</t>
    </r>
  </si>
  <si>
    <t>Calculate Tree Density for each species from fixed area plots:</t>
  </si>
  <si>
    <r>
      <t xml:space="preserve">  1. Count all trees by species -  </t>
    </r>
    <r>
      <rPr>
        <b/>
        <sz val="10"/>
        <rFont val="Arial"/>
        <family val="2"/>
      </rPr>
      <t>PSME = 43</t>
    </r>
    <r>
      <rPr>
        <sz val="10"/>
        <rFont val="Arial"/>
        <family val="2"/>
      </rPr>
      <t xml:space="preserve">  and  </t>
    </r>
    <r>
      <rPr>
        <b/>
        <sz val="10"/>
        <rFont val="Arial"/>
        <family val="2"/>
      </rPr>
      <t>LAOC = 27</t>
    </r>
  </si>
  <si>
    <t>ha</t>
  </si>
  <si>
    <t>plot</t>
  </si>
  <si>
    <r>
      <t xml:space="preserve">  2. Density = trees/plot area = trees/.1 ha. Convert to trees/ m</t>
    </r>
    <r>
      <rPr>
        <vertAlign val="superscript"/>
        <sz val="10"/>
        <rFont val="Arial"/>
        <family val="2"/>
      </rPr>
      <t xml:space="preserve">2 </t>
    </r>
    <r>
      <rPr>
        <sz val="10"/>
        <rFont val="Arial"/>
        <family val="2"/>
      </rPr>
      <t>.</t>
    </r>
  </si>
  <si>
    <t>1/10 ha</t>
  </si>
  <si>
    <t>trees/m2</t>
  </si>
  <si>
    <t>Calculate Pielou's Index (C) :</t>
  </si>
  <si>
    <r>
      <t xml:space="preserve">C </t>
    </r>
    <r>
      <rPr>
        <sz val="10"/>
        <rFont val="Arial"/>
        <family val="2"/>
      </rPr>
      <t>= tree density distance measure/tree density fixed area plots</t>
    </r>
  </si>
  <si>
    <t>Diameter breast height</t>
  </si>
  <si>
    <t>Seedlings</t>
  </si>
  <si>
    <t>Saplings</t>
  </si>
  <si>
    <t>5-10.99 cm</t>
  </si>
  <si>
    <t>11-15.99 cm</t>
  </si>
  <si>
    <t>16-20.99 cm</t>
  </si>
  <si>
    <t>21-25.99 cm</t>
  </si>
  <si>
    <t>26-30.99 cm</t>
  </si>
  <si>
    <t>31-35.99 cm</t>
  </si>
  <si>
    <t>Suppressed</t>
  </si>
  <si>
    <t>Intermediate</t>
  </si>
  <si>
    <t>Co-Dominant</t>
  </si>
  <si>
    <t>Dominant</t>
  </si>
  <si>
    <t>Condition Class Frequencies</t>
  </si>
  <si>
    <t>Living</t>
  </si>
  <si>
    <t>Coarse Woody Debris:</t>
  </si>
  <si>
    <r>
      <t xml:space="preserve">Coarse woody debris (CWD) cover averaged </t>
    </r>
    <r>
      <rPr>
        <b/>
        <sz val="12"/>
        <color rgb="FFFF0000"/>
        <rFont val="Calibri"/>
        <family val="2"/>
        <scheme val="minor"/>
      </rPr>
      <t xml:space="preserve">2.62% by unknown species and 7.94% by </t>
    </r>
    <r>
      <rPr>
        <b/>
        <i/>
        <sz val="12"/>
        <color rgb="FFFF0000"/>
        <rFont val="Calibri"/>
        <family val="2"/>
        <scheme val="minor"/>
      </rPr>
      <t>Populus tremuloides</t>
    </r>
    <r>
      <rPr>
        <b/>
        <sz val="12"/>
        <color rgb="FFFF0000"/>
        <rFont val="Calibri"/>
        <family val="2"/>
        <scheme val="minor"/>
      </rPr>
      <t>.</t>
    </r>
  </si>
  <si>
    <r>
      <t xml:space="preserve">  </t>
    </r>
    <r>
      <rPr>
        <sz val="12"/>
        <rFont val="Calibri"/>
        <family val="2"/>
        <scheme val="minor"/>
      </rPr>
      <t xml:space="preserve">1. Mean tree to tree distance:  </t>
    </r>
    <r>
      <rPr>
        <b/>
        <sz val="12"/>
        <rFont val="Calibri"/>
        <family val="2"/>
        <scheme val="minor"/>
      </rPr>
      <t>PIFL</t>
    </r>
    <r>
      <rPr>
        <sz val="12"/>
        <rFont val="Calibri"/>
        <family val="2"/>
        <scheme val="minor"/>
      </rPr>
      <t xml:space="preserve"> = 16.375m/10 = </t>
    </r>
    <r>
      <rPr>
        <b/>
        <sz val="12"/>
        <color rgb="FFFF0000"/>
        <rFont val="Calibri"/>
        <family val="2"/>
        <scheme val="minor"/>
      </rPr>
      <t>1.6375m</t>
    </r>
  </si>
  <si>
    <r>
      <t xml:space="preserve">  </t>
    </r>
    <r>
      <rPr>
        <sz val="12"/>
        <color theme="0"/>
        <rFont val="Calibri"/>
        <family val="2"/>
        <scheme val="minor"/>
      </rPr>
      <t xml:space="preserve">1. Mean tree to tree distance:  </t>
    </r>
    <r>
      <rPr>
        <b/>
        <sz val="12"/>
        <rFont val="Calibri"/>
        <family val="2"/>
        <scheme val="minor"/>
      </rPr>
      <t>POTR</t>
    </r>
    <r>
      <rPr>
        <sz val="12"/>
        <rFont val="Calibri"/>
        <family val="2"/>
        <scheme val="minor"/>
      </rPr>
      <t xml:space="preserve"> = 12.48m/4 = </t>
    </r>
    <r>
      <rPr>
        <b/>
        <sz val="12"/>
        <color rgb="FFFF0000"/>
        <rFont val="Calibri"/>
        <family val="2"/>
        <scheme val="minor"/>
      </rPr>
      <t>3.12m</t>
    </r>
  </si>
  <si>
    <r>
      <t xml:space="preserve">    </t>
    </r>
    <r>
      <rPr>
        <b/>
        <sz val="12"/>
        <rFont val="Calibri"/>
        <family val="2"/>
        <scheme val="minor"/>
      </rPr>
      <t>PSME</t>
    </r>
    <r>
      <rPr>
        <sz val="12"/>
        <rFont val="Calibri"/>
        <family val="2"/>
        <scheme val="minor"/>
      </rPr>
      <t>: 1.15+.82+1.205+1+2.5+2.15+3.05+1.1+1.1+2.3= 16.375m</t>
    </r>
  </si>
  <si>
    <r>
      <t xml:space="preserve">    </t>
    </r>
    <r>
      <rPr>
        <b/>
        <sz val="12"/>
        <rFont val="Calibri"/>
        <family val="2"/>
        <scheme val="minor"/>
      </rPr>
      <t>POTR</t>
    </r>
    <r>
      <rPr>
        <sz val="12"/>
        <rFont val="Calibri"/>
        <family val="2"/>
        <scheme val="minor"/>
      </rPr>
      <t>: 5.5+1.96+1.96+3.06= 12.48m</t>
    </r>
  </si>
  <si>
    <r>
      <t xml:space="preserve">  2. Calculate </t>
    </r>
    <r>
      <rPr>
        <i/>
        <sz val="12"/>
        <rFont val="Calibri"/>
        <family val="2"/>
        <scheme val="minor"/>
      </rPr>
      <t>R</t>
    </r>
    <r>
      <rPr>
        <sz val="12"/>
        <rFont val="Calibri"/>
        <family val="2"/>
        <scheme val="minor"/>
      </rPr>
      <t xml:space="preserve"> (median): </t>
    </r>
  </si>
  <si>
    <r>
      <t xml:space="preserve">    </t>
    </r>
    <r>
      <rPr>
        <b/>
        <sz val="12"/>
        <rFont val="Calibri"/>
        <family val="2"/>
        <scheme val="minor"/>
      </rPr>
      <t>PIFL</t>
    </r>
    <r>
      <rPr>
        <sz val="12"/>
        <rFont val="Calibri"/>
        <family val="2"/>
        <scheme val="minor"/>
      </rPr>
      <t xml:space="preserve"> = 0.82  1  1.1  1.1  </t>
    </r>
    <r>
      <rPr>
        <u/>
        <sz val="12"/>
        <rFont val="Calibri"/>
        <family val="2"/>
        <scheme val="minor"/>
      </rPr>
      <t>1.15</t>
    </r>
    <r>
      <rPr>
        <sz val="12"/>
        <rFont val="Calibri"/>
        <family val="2"/>
        <scheme val="minor"/>
      </rPr>
      <t xml:space="preserve"> </t>
    </r>
    <r>
      <rPr>
        <u/>
        <sz val="12"/>
        <rFont val="Calibri"/>
        <family val="2"/>
        <scheme val="minor"/>
      </rPr>
      <t>1.205</t>
    </r>
    <r>
      <rPr>
        <sz val="12"/>
        <rFont val="Calibri"/>
        <family val="2"/>
        <scheme val="minor"/>
      </rPr>
      <t xml:space="preserve">  2.15  2.3  2.5  3.05  = </t>
    </r>
    <r>
      <rPr>
        <b/>
        <sz val="12"/>
        <color rgb="FFFF0000"/>
        <rFont val="Calibri"/>
        <family val="2"/>
        <scheme val="minor"/>
      </rPr>
      <t>1.1775</t>
    </r>
  </si>
  <si>
    <r>
      <t xml:space="preserve">    </t>
    </r>
    <r>
      <rPr>
        <b/>
        <sz val="12"/>
        <rFont val="Calibri"/>
        <family val="2"/>
        <scheme val="minor"/>
      </rPr>
      <t>POTR</t>
    </r>
    <r>
      <rPr>
        <sz val="12"/>
        <rFont val="Calibri"/>
        <family val="2"/>
        <scheme val="minor"/>
      </rPr>
      <t xml:space="preserve"> = 1.96  </t>
    </r>
    <r>
      <rPr>
        <u/>
        <sz val="12"/>
        <rFont val="Calibri"/>
        <family val="2"/>
        <scheme val="minor"/>
      </rPr>
      <t>1.96</t>
    </r>
    <r>
      <rPr>
        <sz val="12"/>
        <rFont val="Calibri"/>
        <family val="2"/>
        <scheme val="minor"/>
      </rPr>
      <t xml:space="preserve">  </t>
    </r>
    <r>
      <rPr>
        <u/>
        <sz val="12"/>
        <rFont val="Calibri"/>
        <family val="2"/>
        <scheme val="minor"/>
      </rPr>
      <t>3.06</t>
    </r>
    <r>
      <rPr>
        <sz val="12"/>
        <rFont val="Calibri"/>
        <family val="2"/>
        <scheme val="minor"/>
      </rPr>
      <t xml:space="preserve">  5.5 =</t>
    </r>
    <r>
      <rPr>
        <b/>
        <sz val="12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2.51</t>
    </r>
  </si>
  <si>
    <r>
      <t xml:space="preserve">    </t>
    </r>
    <r>
      <rPr>
        <b/>
        <sz val="12"/>
        <rFont val="Calibri"/>
        <family val="2"/>
        <scheme val="minor"/>
      </rPr>
      <t xml:space="preserve"> PIFL</t>
    </r>
    <r>
      <rPr>
        <sz val="12"/>
        <rFont val="Calibri"/>
        <family val="2"/>
        <scheme val="minor"/>
      </rPr>
      <t xml:space="preserve"> = 0.6724 + 1 + 1.21 + 1.21 + 1.3225 =</t>
    </r>
    <r>
      <rPr>
        <b/>
        <sz val="12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5.4149</t>
    </r>
  </si>
  <si>
    <r>
      <t xml:space="preserve">     </t>
    </r>
    <r>
      <rPr>
        <b/>
        <sz val="12"/>
        <rFont val="Calibri"/>
        <family val="2"/>
        <scheme val="minor"/>
      </rPr>
      <t xml:space="preserve">POTR </t>
    </r>
    <r>
      <rPr>
        <sz val="12"/>
        <rFont val="Calibri"/>
        <family val="2"/>
        <scheme val="minor"/>
      </rPr>
      <t xml:space="preserve">= 3.8416 + 3.8416 = </t>
    </r>
    <r>
      <rPr>
        <b/>
        <sz val="12"/>
        <color rgb="FFFF0000"/>
        <rFont val="Calibri"/>
        <family val="2"/>
        <scheme val="minor"/>
      </rPr>
      <t>7.6832</t>
    </r>
  </si>
  <si>
    <r>
      <t xml:space="preserve">  4. Distance Density = Number of tree to tree distances (5) / [pi * (sum of squares + 5) * </t>
    </r>
    <r>
      <rPr>
        <i/>
        <sz val="12"/>
        <rFont val="Calibri"/>
        <family val="2"/>
        <scheme val="minor"/>
      </rPr>
      <t>R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>]</t>
    </r>
  </si>
  <si>
    <r>
      <rPr>
        <sz val="12"/>
        <rFont val="Calibri"/>
        <family val="2"/>
        <scheme val="minor"/>
      </rPr>
      <t xml:space="preserve">     </t>
    </r>
    <r>
      <rPr>
        <b/>
        <sz val="12"/>
        <rFont val="Calibri"/>
        <family val="2"/>
        <scheme val="minor"/>
      </rPr>
      <t>PIFL</t>
    </r>
    <r>
      <rPr>
        <sz val="12"/>
        <rFont val="Calibri"/>
        <family val="2"/>
        <scheme val="minor"/>
      </rPr>
      <t>= 5 / (3.14 *( ( 5.4149 + 5 ) * 1.3865) =</t>
    </r>
    <r>
      <rPr>
        <b/>
        <sz val="12"/>
        <color rgb="FFFF0000"/>
        <rFont val="Calibri"/>
        <family val="2"/>
        <scheme val="minor"/>
      </rPr>
      <t xml:space="preserve"> 0.11</t>
    </r>
  </si>
  <si>
    <r>
      <rPr>
        <sz val="12"/>
        <rFont val="Calibri"/>
        <family val="2"/>
        <scheme val="minor"/>
      </rPr>
      <t xml:space="preserve">     </t>
    </r>
    <r>
      <rPr>
        <b/>
        <sz val="12"/>
        <rFont val="Calibri"/>
        <family val="2"/>
        <scheme val="minor"/>
      </rPr>
      <t xml:space="preserve">POTR </t>
    </r>
    <r>
      <rPr>
        <sz val="12"/>
        <rFont val="Calibri"/>
        <family val="2"/>
        <scheme val="minor"/>
      </rPr>
      <t>= 5 / (3.14 *( ( 7.6832 + 5 ) *6.3001) =</t>
    </r>
    <r>
      <rPr>
        <sz val="12"/>
        <color rgb="FFFF0000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0.0199</t>
    </r>
  </si>
  <si>
    <t xml:space="preserve">  5. Tree density / m squared: (divide trees/ha by 10,000)</t>
  </si>
  <si>
    <r>
      <t xml:space="preserve">     </t>
    </r>
    <r>
      <rPr>
        <b/>
        <sz val="12"/>
        <rFont val="Calibri"/>
        <family val="2"/>
        <scheme val="minor"/>
      </rPr>
      <t>PIFL</t>
    </r>
    <r>
      <rPr>
        <sz val="12"/>
        <rFont val="Calibri"/>
        <family val="2"/>
        <scheme val="minor"/>
      </rPr>
      <t xml:space="preserve">= 1180/10,000 = </t>
    </r>
    <r>
      <rPr>
        <b/>
        <sz val="12"/>
        <color rgb="FFFF0000"/>
        <rFont val="Calibri"/>
        <family val="2"/>
        <scheme val="minor"/>
      </rPr>
      <t>0.118 trees / m-squared</t>
    </r>
  </si>
  <si>
    <r>
      <t xml:space="preserve">     </t>
    </r>
    <r>
      <rPr>
        <b/>
        <sz val="12"/>
        <rFont val="Calibri"/>
        <family val="2"/>
        <scheme val="minor"/>
      </rPr>
      <t xml:space="preserve">POTR </t>
    </r>
    <r>
      <rPr>
        <sz val="12"/>
        <rFont val="Calibri"/>
        <family val="2"/>
        <scheme val="minor"/>
      </rPr>
      <t xml:space="preserve">= 70/10,000 = </t>
    </r>
    <r>
      <rPr>
        <b/>
        <sz val="12"/>
        <color rgb="FFFF0000"/>
        <rFont val="Calibri"/>
        <family val="2"/>
        <scheme val="minor"/>
      </rPr>
      <t>0.007 trees / m-squared</t>
    </r>
  </si>
  <si>
    <r>
      <t xml:space="preserve">     *</t>
    </r>
    <r>
      <rPr>
        <b/>
        <sz val="12"/>
        <rFont val="Calibri"/>
        <family val="2"/>
        <scheme val="minor"/>
      </rPr>
      <t xml:space="preserve">PIFL </t>
    </r>
    <r>
      <rPr>
        <sz val="12"/>
        <rFont val="Calibri"/>
        <family val="2"/>
        <scheme val="minor"/>
      </rPr>
      <t xml:space="preserve">= 0.011/0.118 = </t>
    </r>
    <r>
      <rPr>
        <b/>
        <sz val="12"/>
        <color rgb="FFFF0000"/>
        <rFont val="Calibri"/>
        <family val="2"/>
        <scheme val="minor"/>
      </rPr>
      <t>0.093 (equals a clumped pattern)</t>
    </r>
  </si>
  <si>
    <r>
      <t xml:space="preserve">     </t>
    </r>
    <r>
      <rPr>
        <b/>
        <sz val="12"/>
        <rFont val="Calibri"/>
        <family val="2"/>
        <scheme val="minor"/>
      </rPr>
      <t xml:space="preserve">POTR </t>
    </r>
    <r>
      <rPr>
        <sz val="12"/>
        <rFont val="Calibri"/>
        <family val="2"/>
        <scheme val="minor"/>
      </rPr>
      <t xml:space="preserve">= 0.0199/0.007 = </t>
    </r>
    <r>
      <rPr>
        <b/>
        <sz val="12"/>
        <color rgb="FFFF0000"/>
        <rFont val="Calibri"/>
        <family val="2"/>
        <scheme val="minor"/>
      </rPr>
      <t>2.843 (NOT a clumped pattern)</t>
    </r>
  </si>
  <si>
    <t>*Points 1-4 nearest neighbor data sets was recorded by finding the TWO CLOSEST NEIGHBORS of each species, and 5-10 nearest neighbor data sets was recorded by finding the nearest tree from the piont, and then finding the closest neighbor (of that species).</t>
  </si>
  <si>
    <t>Laramie Mts. Data</t>
  </si>
  <si>
    <t>ARTR</t>
  </si>
  <si>
    <t>Artemisia tridentata</t>
  </si>
  <si>
    <t>X10 to rep a hectare?</t>
  </si>
  <si>
    <t>re-calc'd diameter</t>
  </si>
  <si>
    <t>Laramie Mts</t>
  </si>
  <si>
    <r>
      <t xml:space="preserve">  1. Mean tree to tree distance:  </t>
    </r>
    <r>
      <rPr>
        <b/>
        <sz val="10"/>
        <rFont val="Arial"/>
        <family val="2"/>
      </rPr>
      <t>POTR</t>
    </r>
    <r>
      <rPr>
        <sz val="10"/>
        <rFont val="Arial"/>
        <family val="2"/>
      </rPr>
      <t xml:space="preserve"> = 2.54m/10 = 0.25m</t>
    </r>
  </si>
  <si>
    <r>
      <t xml:space="preserve">PIFL </t>
    </r>
    <r>
      <rPr>
        <sz val="10"/>
        <rFont val="Arial"/>
        <family val="2"/>
      </rPr>
      <t>= 2.41m/10 =</t>
    </r>
    <r>
      <rPr>
        <b/>
        <sz val="10"/>
        <rFont val="Arial"/>
        <family val="2"/>
      </rPr>
      <t xml:space="preserve"> 0</t>
    </r>
    <r>
      <rPr>
        <sz val="10"/>
        <rFont val="Arial"/>
        <family val="2"/>
      </rPr>
      <t>.24m</t>
    </r>
  </si>
  <si>
    <t>ABLA = 10M/10 = 1.0m</t>
  </si>
  <si>
    <r>
      <rPr>
        <b/>
        <sz val="10"/>
        <rFont val="Arial"/>
        <family val="2"/>
      </rPr>
      <t xml:space="preserve">      POTR</t>
    </r>
    <r>
      <rPr>
        <sz val="10"/>
        <rFont val="Arial"/>
        <family val="2"/>
      </rPr>
      <t xml:space="preserve"> = 0.55, 0.65, </t>
    </r>
    <r>
      <rPr>
        <u/>
        <sz val="10"/>
        <rFont val="Arial"/>
        <family val="2"/>
      </rPr>
      <t>1.1, 1.7</t>
    </r>
    <r>
      <rPr>
        <sz val="10"/>
        <rFont val="Arial"/>
        <family val="2"/>
      </rPr>
      <t xml:space="preserve">, 5.1, 6.2 = </t>
    </r>
    <r>
      <rPr>
        <b/>
        <sz val="10"/>
        <rFont val="Arial"/>
        <family val="2"/>
      </rPr>
      <t>1.4</t>
    </r>
  </si>
  <si>
    <r>
      <t xml:space="preserve">      PIFL </t>
    </r>
    <r>
      <rPr>
        <sz val="10"/>
        <rFont val="Arial"/>
        <family val="2"/>
      </rPr>
      <t xml:space="preserve">= 0.58, 0.64, 1.7, 2.4, </t>
    </r>
    <r>
      <rPr>
        <u/>
        <sz val="10"/>
        <rFont val="Arial"/>
        <family val="2"/>
      </rPr>
      <t>2.4</t>
    </r>
    <r>
      <rPr>
        <sz val="10"/>
        <rFont val="Arial"/>
        <family val="2"/>
      </rPr>
      <t xml:space="preserve">, 2.6, 3.4, 3.8, 4.2 = </t>
    </r>
    <r>
      <rPr>
        <b/>
        <sz val="10"/>
        <rFont val="Arial"/>
        <family val="2"/>
      </rPr>
      <t>2.4</t>
    </r>
  </si>
  <si>
    <r>
      <t xml:space="preserve">      ABLA </t>
    </r>
    <r>
      <rPr>
        <sz val="10"/>
        <rFont val="Arial"/>
        <family val="2"/>
      </rPr>
      <t xml:space="preserve">= </t>
    </r>
    <r>
      <rPr>
        <u/>
        <sz val="10"/>
        <rFont val="Arial"/>
        <family val="2"/>
      </rPr>
      <t>1, 1</t>
    </r>
    <r>
      <rPr>
        <sz val="10"/>
        <rFont val="Arial"/>
        <family val="2"/>
      </rPr>
      <t xml:space="preserve"> = </t>
    </r>
    <r>
      <rPr>
        <b/>
        <sz val="10"/>
        <rFont val="Arial"/>
        <family val="2"/>
      </rPr>
      <t>1</t>
    </r>
  </si>
  <si>
    <t>Dist density</t>
  </si>
  <si>
    <t>med</t>
  </si>
  <si>
    <t>sum of sq.</t>
  </si>
  <si>
    <r>
      <t xml:space="preserve">  1. Count all trees by species -  </t>
    </r>
    <r>
      <rPr>
        <b/>
        <sz val="10"/>
        <rFont val="Arial"/>
        <family val="2"/>
      </rPr>
      <t>POTR = 13</t>
    </r>
    <r>
      <rPr>
        <sz val="10"/>
        <rFont val="Arial"/>
        <family val="2"/>
      </rPr>
      <t xml:space="preserve">  and  </t>
    </r>
    <r>
      <rPr>
        <b/>
        <sz val="10"/>
        <rFont val="Arial"/>
        <family val="2"/>
      </rPr>
      <t xml:space="preserve">PIFL = 63 </t>
    </r>
    <r>
      <rPr>
        <sz val="10"/>
        <rFont val="Arial"/>
        <family val="2"/>
      </rPr>
      <t>and</t>
    </r>
    <r>
      <rPr>
        <b/>
        <sz val="10"/>
        <rFont val="Arial"/>
        <family val="2"/>
      </rPr>
      <t xml:space="preserve"> ABLA = 1</t>
    </r>
  </si>
  <si>
    <r>
      <t xml:space="preserve">     </t>
    </r>
    <r>
      <rPr>
        <b/>
        <sz val="10"/>
        <rFont val="Arial"/>
        <family val="2"/>
      </rPr>
      <t xml:space="preserve">POTR = </t>
    </r>
    <r>
      <rPr>
        <sz val="10"/>
        <rFont val="Arial"/>
        <family val="2"/>
      </rPr>
      <t xml:space="preserve">13 (per 1/10 ha) * .001 = </t>
    </r>
    <r>
      <rPr>
        <b/>
        <sz val="10"/>
        <rFont val="Arial"/>
        <family val="2"/>
      </rPr>
      <t>.01</t>
    </r>
  </si>
  <si>
    <r>
      <t xml:space="preserve">     </t>
    </r>
    <r>
      <rPr>
        <b/>
        <sz val="10"/>
        <rFont val="Arial"/>
        <family val="2"/>
      </rPr>
      <t>ABLA</t>
    </r>
    <r>
      <rPr>
        <sz val="10"/>
        <rFont val="Arial"/>
        <family val="2"/>
      </rPr>
      <t xml:space="preserve"> = 1 (per 1/10 ha) * .001 =</t>
    </r>
    <r>
      <rPr>
        <b/>
        <sz val="10"/>
        <rFont val="Arial"/>
        <family val="2"/>
      </rPr>
      <t xml:space="preserve"> .001</t>
    </r>
  </si>
  <si>
    <t>Peilou's index</t>
  </si>
  <si>
    <t>Coarse woody deb.</t>
  </si>
  <si>
    <t>Tot. (m)</t>
  </si>
  <si>
    <t>% cover</t>
  </si>
  <si>
    <t>Total cover</t>
  </si>
  <si>
    <t>Stand Structure</t>
  </si>
  <si>
    <t>Stand Structure Analysis</t>
  </si>
  <si>
    <t>PICO/ha</t>
  </si>
  <si>
    <t>Sapling</t>
  </si>
  <si>
    <t>6=(40+)</t>
  </si>
  <si>
    <t>condition class</t>
  </si>
  <si>
    <t>trees/ .1 ha</t>
  </si>
  <si>
    <t>Tree Density</t>
  </si>
  <si>
    <t>Pielou's index</t>
  </si>
  <si>
    <t>Nearest Neighbor</t>
  </si>
  <si>
    <t>POTR ^2</t>
  </si>
  <si>
    <t xml:space="preserve">PICO </t>
  </si>
  <si>
    <t>PICO^2</t>
  </si>
  <si>
    <t xml:space="preserve">PIFL </t>
  </si>
  <si>
    <t>PIFL^2</t>
  </si>
  <si>
    <t>Canopy Structure</t>
  </si>
  <si>
    <t>median(m)</t>
  </si>
  <si>
    <t>mean(m)</t>
  </si>
  <si>
    <t>Sum of Squares Distance</t>
  </si>
  <si>
    <t>Distance Density</t>
  </si>
  <si>
    <t>Condition class</t>
  </si>
  <si>
    <t>III. Woody Debris</t>
  </si>
  <si>
    <t>Species</t>
  </si>
  <si>
    <t>amount (cm)</t>
  </si>
  <si>
    <t>percent</t>
  </si>
  <si>
    <t>Unknown</t>
  </si>
  <si>
    <r>
      <t>IV.  Horizontal Spatial Patterns:</t>
    </r>
    <r>
      <rPr>
        <b/>
        <sz val="10"/>
        <rFont val="Arial"/>
        <family val="2"/>
      </rPr>
      <t xml:space="preserve"> </t>
    </r>
  </si>
  <si>
    <t>mean tree to tree distance</t>
  </si>
  <si>
    <t>19.33m/10=1.93m</t>
  </si>
  <si>
    <t>25.68m/10=2.57m</t>
  </si>
  <si>
    <t>21.27m/5=4.25m</t>
  </si>
  <si>
    <t>R(median)</t>
  </si>
  <si>
    <t>Sum of Squares</t>
  </si>
  <si>
    <t>Trees in 0.1 ha</t>
  </si>
  <si>
    <t>Density</t>
  </si>
  <si>
    <r>
      <t>(trees/m</t>
    </r>
    <r>
      <rPr>
        <vertAlign val="superscript"/>
        <sz val="11"/>
        <color indexed="8"/>
        <rFont val="Calibri"/>
        <family val="2"/>
      </rPr>
      <t>2</t>
    </r>
    <r>
      <rPr>
        <sz val="11"/>
        <color indexed="8"/>
        <rFont val="Calibri"/>
        <family val="2"/>
      </rPr>
      <t>)</t>
    </r>
  </si>
  <si>
    <t>Pielou's Index</t>
  </si>
  <si>
    <t>Emmas group</t>
  </si>
  <si>
    <t>spreads</t>
  </si>
  <si>
    <t>10, 10, 10, 10</t>
  </si>
  <si>
    <t>.8, 6</t>
  </si>
  <si>
    <t>1.23, 1.51, 2.29, .8, 1.87, 1.35, 2.17, 2.8, .3, 3</t>
  </si>
  <si>
    <t>2.97, 2.7, .6, 1.1, 2.8, 1.6, .31, 1.41, 1.5, 2.08</t>
  </si>
  <si>
    <t>below mean</t>
  </si>
  <si>
    <r>
      <t xml:space="preserve">      </t>
    </r>
    <r>
      <rPr>
        <b/>
        <sz val="10"/>
        <rFont val="Arial"/>
        <family val="2"/>
      </rPr>
      <t>POTR</t>
    </r>
    <r>
      <rPr>
        <sz val="10"/>
        <rFont val="Arial"/>
        <family val="2"/>
      </rPr>
      <t xml:space="preserve"> = .3 + .42 + 2.9  = </t>
    </r>
    <r>
      <rPr>
        <b/>
        <sz val="10"/>
        <rFont val="Arial"/>
        <family val="2"/>
      </rPr>
      <t>4.8</t>
    </r>
  </si>
  <si>
    <r>
      <t xml:space="preserve">      </t>
    </r>
    <r>
      <rPr>
        <b/>
        <sz val="10"/>
        <rFont val="Arial"/>
        <family val="2"/>
      </rPr>
      <t>PIFL</t>
    </r>
    <r>
      <rPr>
        <sz val="10"/>
        <rFont val="Arial"/>
        <family val="2"/>
      </rPr>
      <t xml:space="preserve"> = .34 + .41  + 2.9 + 5.8 + 5.8 = </t>
    </r>
    <r>
      <rPr>
        <b/>
        <sz val="10"/>
        <rFont val="Arial"/>
        <family val="2"/>
      </rPr>
      <t>15.2</t>
    </r>
  </si>
  <si>
    <r>
      <t xml:space="preserve">      ABLA = </t>
    </r>
    <r>
      <rPr>
        <sz val="10"/>
        <rFont val="Arial"/>
        <family val="2"/>
      </rPr>
      <t>0 = 0</t>
    </r>
  </si>
  <si>
    <r>
      <t xml:space="preserve">     </t>
    </r>
    <r>
      <rPr>
        <b/>
        <sz val="10"/>
        <rFont val="Arial"/>
        <family val="2"/>
      </rPr>
      <t>POTR</t>
    </r>
    <r>
      <rPr>
        <sz val="10"/>
        <rFont val="Arial"/>
        <family val="2"/>
      </rPr>
      <t xml:space="preserve"> = 6 / ( 3.141 * (4.8 + 6) * 1.4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= </t>
    </r>
    <r>
      <rPr>
        <b/>
        <sz val="10"/>
        <rFont val="Arial"/>
        <family val="2"/>
      </rPr>
      <t>0.09</t>
    </r>
  </si>
  <si>
    <r>
      <t xml:space="preserve">     </t>
    </r>
    <r>
      <rPr>
        <b/>
        <sz val="10"/>
        <rFont val="Arial"/>
        <family val="2"/>
      </rPr>
      <t xml:space="preserve">PIFL </t>
    </r>
    <r>
      <rPr>
        <sz val="10"/>
        <rFont val="Arial"/>
        <family val="2"/>
      </rPr>
      <t>= 9 / (3.14 * ( 15.2+ 9 ) * 2.4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) = </t>
    </r>
    <r>
      <rPr>
        <b/>
        <sz val="10"/>
        <rFont val="Arial"/>
        <family val="2"/>
      </rPr>
      <t>0.02</t>
    </r>
  </si>
  <si>
    <t xml:space="preserve">   </t>
  </si>
  <si>
    <r>
      <t xml:space="preserve">     </t>
    </r>
    <r>
      <rPr>
        <b/>
        <sz val="10"/>
        <rFont val="Arial"/>
        <family val="2"/>
      </rPr>
      <t xml:space="preserve">PIFL </t>
    </r>
    <r>
      <rPr>
        <sz val="10"/>
        <rFont val="Arial"/>
        <family val="2"/>
      </rPr>
      <t xml:space="preserve">= 63 (per 1/10 ha) * .001 = </t>
    </r>
    <r>
      <rPr>
        <b/>
        <sz val="10"/>
        <rFont val="Arial"/>
        <family val="2"/>
      </rPr>
      <t>.06</t>
    </r>
  </si>
  <si>
    <r>
      <t xml:space="preserve">     </t>
    </r>
    <r>
      <rPr>
        <b/>
        <sz val="10"/>
        <rFont val="Arial"/>
        <family val="2"/>
      </rPr>
      <t>POTR</t>
    </r>
    <r>
      <rPr>
        <sz val="10"/>
        <rFont val="Arial"/>
        <family val="2"/>
      </rPr>
      <t xml:space="preserve"> = .09/.01 = </t>
    </r>
    <r>
      <rPr>
        <b/>
        <sz val="10"/>
        <rFont val="Arial"/>
        <family val="2"/>
      </rPr>
      <t>9</t>
    </r>
    <r>
      <rPr>
        <sz val="10"/>
        <rFont val="Arial"/>
        <family val="2"/>
      </rPr>
      <t xml:space="preserve">  more than one means uniform pattern.</t>
    </r>
  </si>
  <si>
    <r>
      <t xml:space="preserve">     </t>
    </r>
    <r>
      <rPr>
        <b/>
        <sz val="10"/>
        <rFont val="Arial"/>
        <family val="2"/>
      </rPr>
      <t xml:space="preserve">PIFL </t>
    </r>
    <r>
      <rPr>
        <sz val="10"/>
        <rFont val="Arial"/>
        <family val="2"/>
      </rPr>
      <t xml:space="preserve">= .04/.06 = </t>
    </r>
    <r>
      <rPr>
        <b/>
        <sz val="10"/>
        <rFont val="Arial"/>
        <family val="2"/>
      </rPr>
      <t>.3</t>
    </r>
    <r>
      <rPr>
        <sz val="10"/>
        <rFont val="Arial"/>
        <family val="2"/>
      </rPr>
      <t xml:space="preserve"> less than one means clumped pattern.</t>
    </r>
  </si>
  <si>
    <t>Question to Emma's group: are these your condition class data? Please sort by species.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</si>
</sst>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2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1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name val="Calibri"/>
      <family val="2"/>
      <scheme val="minor"/>
    </font>
    <font>
      <u/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vertAlign val="superscript"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94">
    <xf numFmtId="0" fontId="0" fillId="0" borderId="0" xfId="0"/>
    <xf numFmtId="0" fontId="0" fillId="2" borderId="26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Fill="1" applyBorder="1"/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Fill="1" applyBorder="1"/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16" fontId="0" fillId="0" borderId="32" xfId="0" applyNumberFormat="1" applyBorder="1"/>
    <xf numFmtId="0" fontId="0" fillId="0" borderId="8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2" xfId="0" applyBorder="1"/>
    <xf numFmtId="0" fontId="0" fillId="0" borderId="10" xfId="0" applyBorder="1" applyAlignment="1">
      <alignment horizontal="center"/>
    </xf>
    <xf numFmtId="0" fontId="0" fillId="0" borderId="38" xfId="0" applyBorder="1"/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0" xfId="0" applyBorder="1"/>
    <xf numFmtId="0" fontId="0" fillId="3" borderId="0" xfId="0" applyFill="1"/>
    <xf numFmtId="0" fontId="0" fillId="0" borderId="41" xfId="0" applyBorder="1" applyAlignment="1">
      <alignment horizontal="center"/>
    </xf>
    <xf numFmtId="0" fontId="0" fillId="0" borderId="42" xfId="0" applyBorder="1"/>
    <xf numFmtId="0" fontId="0" fillId="0" borderId="43" xfId="0" applyBorder="1" applyAlignment="1">
      <alignment horizontal="center"/>
    </xf>
    <xf numFmtId="0" fontId="0" fillId="0" borderId="44" xfId="0" applyBorder="1"/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5" xfId="0" applyBorder="1"/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/>
    <xf numFmtId="0" fontId="12" fillId="0" borderId="0" xfId="0" applyFont="1"/>
    <xf numFmtId="0" fontId="13" fillId="0" borderId="0" xfId="0" applyFont="1"/>
    <xf numFmtId="0" fontId="0" fillId="0" borderId="0" xfId="0" applyAlignment="1">
      <alignment horizontal="right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1" fillId="0" borderId="0" xfId="0" applyFont="1"/>
    <xf numFmtId="0" fontId="0" fillId="0" borderId="0" xfId="0" applyBorder="1" applyAlignment="1">
      <alignment horizontal="center"/>
    </xf>
    <xf numFmtId="0" fontId="8" fillId="0" borderId="0" xfId="0" applyFont="1"/>
    <xf numFmtId="0" fontId="8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0" fillId="0" borderId="0" xfId="0" applyBorder="1" applyAlignment="1"/>
    <xf numFmtId="14" fontId="0" fillId="0" borderId="0" xfId="0" applyNumberFormat="1" applyBorder="1" applyAlignment="1"/>
    <xf numFmtId="0" fontId="2" fillId="0" borderId="0" xfId="0" applyFont="1"/>
    <xf numFmtId="0" fontId="0" fillId="0" borderId="11" xfId="0" applyBorder="1" applyAlignment="1">
      <alignment horizontal="left"/>
    </xf>
    <xf numFmtId="0" fontId="0" fillId="0" borderId="4" xfId="0" applyBorder="1"/>
    <xf numFmtId="0" fontId="3" fillId="0" borderId="11" xfId="0" applyFont="1" applyBorder="1"/>
    <xf numFmtId="0" fontId="3" fillId="0" borderId="4" xfId="0" applyFont="1" applyBorder="1"/>
    <xf numFmtId="0" fontId="0" fillId="0" borderId="3" xfId="0" applyBorder="1"/>
    <xf numFmtId="0" fontId="2" fillId="0" borderId="12" xfId="0" applyFont="1" applyBorder="1"/>
    <xf numFmtId="0" fontId="0" fillId="0" borderId="12" xfId="0" applyBorder="1"/>
    <xf numFmtId="0" fontId="3" fillId="0" borderId="3" xfId="0" applyFont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3" fillId="0" borderId="12" xfId="0" applyFont="1" applyBorder="1"/>
    <xf numFmtId="0" fontId="8" fillId="0" borderId="12" xfId="0" applyFont="1" applyBorder="1"/>
    <xf numFmtId="0" fontId="3" fillId="0" borderId="12" xfId="0" applyFont="1" applyFill="1" applyBorder="1"/>
    <xf numFmtId="0" fontId="3" fillId="0" borderId="3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8" fillId="0" borderId="9" xfId="0" applyFont="1" applyFill="1" applyBorder="1"/>
    <xf numFmtId="0" fontId="0" fillId="0" borderId="10" xfId="0" applyBorder="1"/>
    <xf numFmtId="0" fontId="5" fillId="0" borderId="0" xfId="0" applyFont="1" applyBorder="1"/>
    <xf numFmtId="0" fontId="0" fillId="0" borderId="7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1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2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0" fontId="3" fillId="0" borderId="3" xfId="0" applyFont="1" applyBorder="1"/>
    <xf numFmtId="0" fontId="3" fillId="0" borderId="0" xfId="0" applyFont="1" applyBorder="1"/>
    <xf numFmtId="0" fontId="3" fillId="0" borderId="5" xfId="0" applyFont="1" applyBorder="1"/>
    <xf numFmtId="0" fontId="0" fillId="0" borderId="9" xfId="0" applyBorder="1"/>
    <xf numFmtId="0" fontId="0" fillId="0" borderId="7" xfId="0" applyBorder="1"/>
    <xf numFmtId="16" fontId="0" fillId="0" borderId="0" xfId="0" applyNumberFormat="1"/>
    <xf numFmtId="0" fontId="3" fillId="0" borderId="2" xfId="0" applyFont="1" applyFill="1" applyBorder="1"/>
    <xf numFmtId="0" fontId="0" fillId="0" borderId="8" xfId="0" applyBorder="1"/>
    <xf numFmtId="0" fontId="6" fillId="0" borderId="0" xfId="0" applyFont="1"/>
    <xf numFmtId="0" fontId="7" fillId="0" borderId="0" xfId="0" applyFont="1"/>
    <xf numFmtId="14" fontId="0" fillId="0" borderId="0" xfId="0" applyNumberFormat="1"/>
    <xf numFmtId="0" fontId="2" fillId="0" borderId="17" xfId="0" applyFont="1" applyBorder="1"/>
    <xf numFmtId="0" fontId="0" fillId="0" borderId="18" xfId="0" applyBorder="1"/>
    <xf numFmtId="0" fontId="0" fillId="0" borderId="19" xfId="0" applyBorder="1"/>
    <xf numFmtId="0" fontId="3" fillId="0" borderId="0" xfId="0" applyFont="1"/>
    <xf numFmtId="0" fontId="9" fillId="0" borderId="20" xfId="0" applyFont="1" applyBorder="1" applyAlignment="1">
      <alignment horizontal="left"/>
    </xf>
    <xf numFmtId="0" fontId="10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1" xfId="0" applyBorder="1"/>
    <xf numFmtId="0" fontId="3" fillId="0" borderId="6" xfId="0" applyFont="1" applyBorder="1"/>
    <xf numFmtId="0" fontId="3" fillId="0" borderId="0" xfId="0" applyFont="1" applyFill="1" applyBorder="1"/>
    <xf numFmtId="0" fontId="9" fillId="0" borderId="21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9" fillId="0" borderId="21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22" xfId="0" applyBorder="1"/>
    <xf numFmtId="0" fontId="0" fillId="0" borderId="15" xfId="0" applyBorder="1"/>
    <xf numFmtId="0" fontId="0" fillId="0" borderId="16" xfId="0" applyBorder="1"/>
    <xf numFmtId="0" fontId="0" fillId="0" borderId="14" xfId="0" applyBorder="1"/>
    <xf numFmtId="0" fontId="0" fillId="0" borderId="13" xfId="0" applyBorder="1"/>
    <xf numFmtId="0" fontId="0" fillId="0" borderId="0" xfId="0" applyFill="1" applyBorder="1"/>
    <xf numFmtId="0" fontId="0" fillId="0" borderId="12" xfId="0" applyFill="1" applyBorder="1"/>
    <xf numFmtId="0" fontId="8" fillId="0" borderId="12" xfId="0" applyFont="1" applyFill="1" applyBorder="1"/>
    <xf numFmtId="2" fontId="0" fillId="0" borderId="0" xfId="0" applyNumberFormat="1" applyBorder="1"/>
    <xf numFmtId="0" fontId="0" fillId="0" borderId="24" xfId="0" applyBorder="1"/>
    <xf numFmtId="0" fontId="0" fillId="0" borderId="25" xfId="0" applyBorder="1"/>
    <xf numFmtId="0" fontId="10" fillId="0" borderId="0" xfId="0" applyFont="1" applyBorder="1" applyAlignment="1">
      <alignment horizontal="center"/>
    </xf>
    <xf numFmtId="0" fontId="0" fillId="0" borderId="6" xfId="0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0" borderId="0" xfId="0" applyNumberFormat="1" applyBorder="1"/>
    <xf numFmtId="0" fontId="2" fillId="0" borderId="0" xfId="0" applyFont="1" applyBorder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24" fillId="0" borderId="0" xfId="0" applyFont="1"/>
    <xf numFmtId="0" fontId="1" fillId="0" borderId="11" xfId="1" applyBorder="1" applyAlignment="1">
      <alignment horizontal="left"/>
    </xf>
    <xf numFmtId="0" fontId="1" fillId="0" borderId="4" xfId="1" applyBorder="1"/>
    <xf numFmtId="0" fontId="1" fillId="0" borderId="11" xfId="1" applyBorder="1"/>
    <xf numFmtId="0" fontId="3" fillId="0" borderId="6" xfId="1" applyFont="1" applyBorder="1"/>
    <xf numFmtId="0" fontId="3" fillId="0" borderId="0" xfId="1" applyFont="1" applyFill="1" applyBorder="1"/>
    <xf numFmtId="0" fontId="3" fillId="0" borderId="3" xfId="1" applyFont="1" applyBorder="1" applyAlignment="1">
      <alignment horizontal="left"/>
    </xf>
    <xf numFmtId="0" fontId="1" fillId="0" borderId="0" xfId="1" applyBorder="1"/>
    <xf numFmtId="0" fontId="1" fillId="0" borderId="3" xfId="1" applyBorder="1"/>
    <xf numFmtId="0" fontId="1" fillId="0" borderId="0" xfId="1" applyBorder="1" applyAlignment="1">
      <alignment horizontal="center"/>
    </xf>
    <xf numFmtId="0" fontId="1" fillId="0" borderId="7" xfId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1" fillId="0" borderId="0" xfId="1"/>
    <xf numFmtId="0" fontId="1" fillId="0" borderId="0" xfId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5" xfId="1" applyFont="1" applyBorder="1"/>
    <xf numFmtId="0" fontId="1" fillId="0" borderId="9" xfId="1" applyBorder="1"/>
    <xf numFmtId="0" fontId="1" fillId="0" borderId="10" xfId="1" applyBorder="1"/>
    <xf numFmtId="0" fontId="3" fillId="0" borderId="0" xfId="1" applyFont="1" applyBorder="1" applyAlignment="1">
      <alignment horizontal="left"/>
    </xf>
    <xf numFmtId="0" fontId="0" fillId="0" borderId="6" xfId="0" applyFill="1" applyBorder="1"/>
    <xf numFmtId="0" fontId="3" fillId="0" borderId="0" xfId="1" applyFont="1" applyBorder="1"/>
    <xf numFmtId="2" fontId="0" fillId="0" borderId="7" xfId="0" applyNumberFormat="1" applyBorder="1"/>
    <xf numFmtId="2" fontId="0" fillId="0" borderId="1" xfId="0" applyNumberFormat="1" applyBorder="1"/>
    <xf numFmtId="0" fontId="24" fillId="0" borderId="3" xfId="0" applyFont="1" applyBorder="1"/>
    <xf numFmtId="2" fontId="24" fillId="0" borderId="0" xfId="0" applyNumberFormat="1" applyFont="1" applyBorder="1"/>
    <xf numFmtId="0" fontId="24" fillId="0" borderId="0" xfId="0" applyFont="1" applyBorder="1"/>
    <xf numFmtId="0" fontId="24" fillId="0" borderId="25" xfId="0" applyFont="1" applyBorder="1"/>
    <xf numFmtId="0" fontId="24" fillId="0" borderId="2" xfId="0" applyFont="1" applyFill="1" applyBorder="1"/>
    <xf numFmtId="2" fontId="24" fillId="0" borderId="1" xfId="0" applyNumberFormat="1" applyFont="1" applyFill="1" applyBorder="1"/>
    <xf numFmtId="0" fontId="24" fillId="0" borderId="1" xfId="0" applyFont="1" applyFill="1" applyBorder="1"/>
    <xf numFmtId="0" fontId="24" fillId="0" borderId="1" xfId="0" applyFont="1" applyBorder="1"/>
    <xf numFmtId="2" fontId="24" fillId="0" borderId="8" xfId="0" applyNumberFormat="1" applyFont="1" applyBorder="1"/>
    <xf numFmtId="2" fontId="0" fillId="0" borderId="0" xfId="0" applyNumberFormat="1"/>
    <xf numFmtId="166" fontId="0" fillId="0" borderId="0" xfId="0" applyNumberFormat="1"/>
    <xf numFmtId="0" fontId="0" fillId="0" borderId="51" xfId="0" applyBorder="1" applyAlignment="1">
      <alignment horizontal="center"/>
    </xf>
    <xf numFmtId="0" fontId="0" fillId="0" borderId="5" xfId="0" applyBorder="1"/>
    <xf numFmtId="0" fontId="0" fillId="0" borderId="1" xfId="0" applyFill="1" applyBorder="1"/>
    <xf numFmtId="0" fontId="10" fillId="0" borderId="23" xfId="0" applyFont="1" applyBorder="1" applyAlignment="1">
      <alignment horizontal="left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0" fillId="0" borderId="3" xfId="0" applyFont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2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25" fillId="0" borderId="0" xfId="0" applyFont="1"/>
    <xf numFmtId="0" fontId="0" fillId="0" borderId="23" xfId="0" applyBorder="1"/>
    <xf numFmtId="0" fontId="6" fillId="0" borderId="0" xfId="1" applyFont="1" applyBorder="1"/>
    <xf numFmtId="0" fontId="6" fillId="0" borderId="0" xfId="2" applyFont="1"/>
    <xf numFmtId="0" fontId="3" fillId="0" borderId="0" xfId="2"/>
    <xf numFmtId="0" fontId="6" fillId="0" borderId="0" xfId="2" applyFont="1" applyFill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 applyBorder="1" applyAlignment="1"/>
    <xf numFmtId="0" fontId="3" fillId="0" borderId="7" xfId="0" applyFont="1" applyBorder="1"/>
    <xf numFmtId="0" fontId="3" fillId="0" borderId="9" xfId="0" applyFont="1" applyBorder="1"/>
    <xf numFmtId="0" fontId="2" fillId="0" borderId="0" xfId="1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165" fontId="0" fillId="0" borderId="0" xfId="0" applyNumberFormat="1"/>
    <xf numFmtId="0" fontId="0" fillId="0" borderId="49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8" fillId="0" borderId="0" xfId="0" applyFont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Stand Structure at Rattlesnake</a:t>
            </a:r>
          </a:p>
        </c:rich>
      </c:tx>
      <c:layout>
        <c:manualLayout>
          <c:xMode val="edge"/>
          <c:yMode val="edge"/>
          <c:x val="0.32864674868189808"/>
          <c:y val="3.802281368821299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24780316344461"/>
          <c:y val="0.22053231939163498"/>
          <c:w val="0.74516695957820733"/>
          <c:h val="0.54372623574144452"/>
        </c:manualLayout>
      </c:layout>
      <c:barChart>
        <c:barDir val="col"/>
        <c:grouping val="clustered"/>
        <c:ser>
          <c:idx val="2"/>
          <c:order val="0"/>
          <c:tx>
            <c:strRef>
              <c:f>'[1]Forest Stand Structure Example'!$C$6</c:f>
              <c:strCache>
                <c:ptCount val="1"/>
                <c:pt idx="0">
                  <c:v>POTR/ha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'[1]Forest Stand Structure Example'!$A$7:$A$13</c:f>
              <c:strCache>
                <c:ptCount val="7"/>
                <c:pt idx="0">
                  <c:v>1= seedlings</c:v>
                </c:pt>
                <c:pt idx="1">
                  <c:v>2= saplings</c:v>
                </c:pt>
                <c:pt idx="2">
                  <c:v>1= ( 5-10)</c:v>
                </c:pt>
                <c:pt idx="3">
                  <c:v>2= (11-15)</c:v>
                </c:pt>
                <c:pt idx="4">
                  <c:v>3= (16-20)</c:v>
                </c:pt>
                <c:pt idx="5">
                  <c:v>4= (21-30)</c:v>
                </c:pt>
                <c:pt idx="6">
                  <c:v>5= (31-40)</c:v>
                </c:pt>
              </c:strCache>
            </c:strRef>
          </c:cat>
          <c:val>
            <c:numRef>
              <c:f>'[1]Forest Stand Structure Example'!$C$7:$C$13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360</c:v>
                </c:pt>
                <c:pt idx="3">
                  <c:v>430</c:v>
                </c:pt>
                <c:pt idx="4">
                  <c:v>230</c:v>
                </c:pt>
                <c:pt idx="5">
                  <c:v>40</c:v>
                </c:pt>
                <c:pt idx="6">
                  <c:v>0</c:v>
                </c:pt>
              </c:numCache>
            </c:numRef>
          </c:val>
        </c:ser>
        <c:ser>
          <c:idx val="3"/>
          <c:order val="1"/>
          <c:tx>
            <c:strRef>
              <c:f>'[1]Forest Stand Structure Example'!$D$6</c:f>
              <c:strCache>
                <c:ptCount val="1"/>
                <c:pt idx="0">
                  <c:v>ABLA/ha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'[1]Forest Stand Structure Example'!$A$7:$A$13</c:f>
              <c:strCache>
                <c:ptCount val="7"/>
                <c:pt idx="0">
                  <c:v>1= seedlings</c:v>
                </c:pt>
                <c:pt idx="1">
                  <c:v>2= saplings</c:v>
                </c:pt>
                <c:pt idx="2">
                  <c:v>1= ( 5-10)</c:v>
                </c:pt>
                <c:pt idx="3">
                  <c:v>2= (11-15)</c:v>
                </c:pt>
                <c:pt idx="4">
                  <c:v>3= (16-20)</c:v>
                </c:pt>
                <c:pt idx="5">
                  <c:v>4= (21-30)</c:v>
                </c:pt>
                <c:pt idx="6">
                  <c:v>5= (31-40)</c:v>
                </c:pt>
              </c:strCache>
            </c:strRef>
          </c:cat>
          <c:val>
            <c:numRef>
              <c:f>'[1]Forest Stand Structure Example'!$D$7:$D$13</c:f>
              <c:numCache>
                <c:formatCode>General</c:formatCode>
                <c:ptCount val="7"/>
                <c:pt idx="0">
                  <c:v>760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2"/>
          <c:tx>
            <c:strRef>
              <c:f>'[1]Forest Stand Structure Example'!$E$6</c:f>
              <c:strCache>
                <c:ptCount val="1"/>
                <c:pt idx="0">
                  <c:v>PIFL/ha</c:v>
                </c:pt>
              </c:strCache>
            </c:strRef>
          </c:tx>
          <c:spPr>
            <a:solidFill>
              <a:srgbClr val="6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'[1]Forest Stand Structure Example'!$A$7:$A$13</c:f>
              <c:strCache>
                <c:ptCount val="7"/>
                <c:pt idx="0">
                  <c:v>1= seedlings</c:v>
                </c:pt>
                <c:pt idx="1">
                  <c:v>2= saplings</c:v>
                </c:pt>
                <c:pt idx="2">
                  <c:v>1= ( 5-10)</c:v>
                </c:pt>
                <c:pt idx="3">
                  <c:v>2= (11-15)</c:v>
                </c:pt>
                <c:pt idx="4">
                  <c:v>3= (16-20)</c:v>
                </c:pt>
                <c:pt idx="5">
                  <c:v>4= (21-30)</c:v>
                </c:pt>
                <c:pt idx="6">
                  <c:v>5= (31-40)</c:v>
                </c:pt>
              </c:strCache>
            </c:strRef>
          </c:cat>
          <c:val>
            <c:numRef>
              <c:f>'[1]Forest Stand Structure Example'!$E$7:$E$13</c:f>
              <c:numCache>
                <c:formatCode>General</c:formatCode>
                <c:ptCount val="7"/>
                <c:pt idx="0">
                  <c:v>80</c:v>
                </c:pt>
                <c:pt idx="1">
                  <c:v>10</c:v>
                </c:pt>
                <c:pt idx="2">
                  <c:v>30</c:v>
                </c:pt>
                <c:pt idx="3">
                  <c:v>10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0"/>
          <c:order val="3"/>
          <c:tx>
            <c:strRef>
              <c:f>'[1]Forest Stand Structure Example'!$F$6</c:f>
              <c:strCache>
                <c:ptCount val="1"/>
                <c:pt idx="0">
                  <c:v>PIC0/ha</c:v>
                </c:pt>
              </c:strCache>
            </c:strRef>
          </c:tx>
          <c:cat>
            <c:strRef>
              <c:f>'[1]Forest Stand Structure Example'!$A$7:$A$13</c:f>
              <c:strCache>
                <c:ptCount val="7"/>
                <c:pt idx="0">
                  <c:v>1= seedlings</c:v>
                </c:pt>
                <c:pt idx="1">
                  <c:v>2= saplings</c:v>
                </c:pt>
                <c:pt idx="2">
                  <c:v>1= ( 5-10)</c:v>
                </c:pt>
                <c:pt idx="3">
                  <c:v>2= (11-15)</c:v>
                </c:pt>
                <c:pt idx="4">
                  <c:v>3= (16-20)</c:v>
                </c:pt>
                <c:pt idx="5">
                  <c:v>4= (21-30)</c:v>
                </c:pt>
                <c:pt idx="6">
                  <c:v>5= (31-40)</c:v>
                </c:pt>
              </c:strCache>
            </c:strRef>
          </c:cat>
          <c:val>
            <c:numRef>
              <c:f>'[1]Forest Stand Structure Example'!$F$7:$F$13</c:f>
              <c:numCache>
                <c:formatCode>General</c:formatCode>
                <c:ptCount val="7"/>
                <c:pt idx="0">
                  <c:v>60</c:v>
                </c:pt>
                <c:pt idx="1">
                  <c:v>0</c:v>
                </c:pt>
                <c:pt idx="2">
                  <c:v>130</c:v>
                </c:pt>
                <c:pt idx="3">
                  <c:v>130</c:v>
                </c:pt>
                <c:pt idx="4">
                  <c:v>140</c:v>
                </c:pt>
                <c:pt idx="5">
                  <c:v>210</c:v>
                </c:pt>
                <c:pt idx="6">
                  <c:v>130</c:v>
                </c:pt>
              </c:numCache>
            </c:numRef>
          </c:val>
        </c:ser>
        <c:axId val="80040320"/>
        <c:axId val="80042624"/>
      </c:barChart>
      <c:catAx>
        <c:axId val="800403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Size Class (cm)</a:t>
                </a:r>
              </a:p>
            </c:rich>
          </c:tx>
          <c:layout>
            <c:manualLayout>
              <c:xMode val="edge"/>
              <c:yMode val="edge"/>
              <c:x val="0.40773286467486891"/>
              <c:y val="0.8669201520912547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042624"/>
        <c:crosses val="autoZero"/>
        <c:lblAlgn val="ctr"/>
        <c:lblOffset val="100"/>
        <c:tickLblSkip val="1"/>
        <c:tickMarkSkip val="1"/>
      </c:catAx>
      <c:valAx>
        <c:axId val="800426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Trees/ha</a:t>
                </a:r>
              </a:p>
            </c:rich>
          </c:tx>
          <c:layout>
            <c:manualLayout>
              <c:xMode val="edge"/>
              <c:yMode val="edge"/>
              <c:x val="3.3391915641476345E-2"/>
              <c:y val="0.2509505703422060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0403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697715289982581"/>
          <c:y val="0.47528517110266266"/>
          <c:w val="0.10317165538841938"/>
          <c:h val="0.2865958105046758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&amp;Lby Laura Hudson
</c:oddFooter>
    </c:headerFooter>
    <c:pageMargins b="1" l="0.75000000000000122" r="0.75000000000000122" t="1" header="0.5" footer="0.5"/>
    <c:pageSetup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Canopy Class Frequency</a:t>
            </a:r>
          </a:p>
        </c:rich>
      </c:tx>
      <c:layout>
        <c:manualLayout>
          <c:xMode val="edge"/>
          <c:yMode val="edge"/>
          <c:x val="0.24500000623067239"/>
          <c:y val="4.0579711939702251E-2"/>
        </c:manualLayout>
      </c:layout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[4]Sheet1!$C$29</c:f>
              <c:strCache>
                <c:ptCount val="1"/>
                <c:pt idx="0">
                  <c:v>PICO</c:v>
                </c:pt>
              </c:strCache>
            </c:strRef>
          </c:tx>
          <c:cat>
            <c:strRef>
              <c:f>[4]Sheet1!$B$30:$B$33</c:f>
              <c:strCache>
                <c:ptCount val="4"/>
                <c:pt idx="0">
                  <c:v>Dom.</c:v>
                </c:pt>
                <c:pt idx="1">
                  <c:v>CoDom.</c:v>
                </c:pt>
                <c:pt idx="2">
                  <c:v>Interm.</c:v>
                </c:pt>
                <c:pt idx="3">
                  <c:v>Sup.</c:v>
                </c:pt>
              </c:strCache>
            </c:strRef>
          </c:cat>
          <c:val>
            <c:numRef>
              <c:f>[4]Sheet1!$C$30:$C$33</c:f>
              <c:numCache>
                <c:formatCode>General</c:formatCode>
                <c:ptCount val="4"/>
                <c:pt idx="0">
                  <c:v>50</c:v>
                </c:pt>
                <c:pt idx="1">
                  <c:v>220</c:v>
                </c:pt>
                <c:pt idx="2">
                  <c:v>30</c:v>
                </c:pt>
                <c:pt idx="3">
                  <c:v>290</c:v>
                </c:pt>
              </c:numCache>
            </c:numRef>
          </c:val>
        </c:ser>
        <c:ser>
          <c:idx val="1"/>
          <c:order val="1"/>
          <c:tx>
            <c:strRef>
              <c:f>[4]Sheet1!$D$29</c:f>
              <c:strCache>
                <c:ptCount val="1"/>
                <c:pt idx="0">
                  <c:v>POTR</c:v>
                </c:pt>
              </c:strCache>
            </c:strRef>
          </c:tx>
          <c:cat>
            <c:strRef>
              <c:f>[4]Sheet1!$B$30:$B$33</c:f>
              <c:strCache>
                <c:ptCount val="4"/>
                <c:pt idx="0">
                  <c:v>Dom.</c:v>
                </c:pt>
                <c:pt idx="1">
                  <c:v>CoDom.</c:v>
                </c:pt>
                <c:pt idx="2">
                  <c:v>Interm.</c:v>
                </c:pt>
                <c:pt idx="3">
                  <c:v>Sup.</c:v>
                </c:pt>
              </c:strCache>
            </c:strRef>
          </c:cat>
          <c:val>
            <c:numRef>
              <c:f>[4]Sheet1!$D$30:$D$33</c:f>
              <c:numCache>
                <c:formatCode>General</c:formatCode>
                <c:ptCount val="4"/>
                <c:pt idx="0">
                  <c:v>30</c:v>
                </c:pt>
                <c:pt idx="1">
                  <c:v>840</c:v>
                </c:pt>
                <c:pt idx="2">
                  <c:v>140</c:v>
                </c:pt>
                <c:pt idx="3">
                  <c:v>770</c:v>
                </c:pt>
              </c:numCache>
            </c:numRef>
          </c:val>
        </c:ser>
        <c:ser>
          <c:idx val="2"/>
          <c:order val="2"/>
          <c:tx>
            <c:strRef>
              <c:f>[4]Sheet1!$E$29</c:f>
              <c:strCache>
                <c:ptCount val="1"/>
                <c:pt idx="0">
                  <c:v>ABLA</c:v>
                </c:pt>
              </c:strCache>
            </c:strRef>
          </c:tx>
          <c:cat>
            <c:strRef>
              <c:f>[4]Sheet1!$B$30:$B$33</c:f>
              <c:strCache>
                <c:ptCount val="4"/>
                <c:pt idx="0">
                  <c:v>Dom.</c:v>
                </c:pt>
                <c:pt idx="1">
                  <c:v>CoDom.</c:v>
                </c:pt>
                <c:pt idx="2">
                  <c:v>Interm.</c:v>
                </c:pt>
                <c:pt idx="3">
                  <c:v>Sup.</c:v>
                </c:pt>
              </c:strCache>
            </c:strRef>
          </c:cat>
          <c:val>
            <c:numRef>
              <c:f>[4]Sheet1!$E$30:$E$33</c:f>
              <c:numCache>
                <c:formatCode>General</c:formatCode>
                <c:ptCount val="4"/>
                <c:pt idx="0">
                  <c:v>0</c:v>
                </c:pt>
                <c:pt idx="1">
                  <c:v>40</c:v>
                </c:pt>
                <c:pt idx="2">
                  <c:v>0</c:v>
                </c:pt>
                <c:pt idx="3">
                  <c:v>60</c:v>
                </c:pt>
              </c:numCache>
            </c:numRef>
          </c:val>
        </c:ser>
        <c:axId val="107025920"/>
        <c:axId val="107027840"/>
      </c:barChart>
      <c:catAx>
        <c:axId val="1070259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Canopy</a:t>
                </a:r>
                <a:r>
                  <a:rPr lang="en-US" baseline="0"/>
                  <a:t> Class</a:t>
                </a:r>
                <a:endParaRPr lang="en-US"/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crossAx val="107027840"/>
        <c:crosses val="autoZero"/>
        <c:auto val="1"/>
        <c:lblAlgn val="ctr"/>
        <c:lblOffset val="100"/>
      </c:catAx>
      <c:valAx>
        <c:axId val="10702784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Trees/ha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crossAx val="107025920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Condition Class Frequency</a:t>
            </a:r>
          </a:p>
        </c:rich>
      </c:tx>
      <c:layout>
        <c:manualLayout>
          <c:xMode val="edge"/>
          <c:yMode val="edge"/>
          <c:x val="0.22388060079175987"/>
          <c:y val="4.0579711939702251E-2"/>
        </c:manualLayout>
      </c:layout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cat>
            <c:strRef>
              <c:f>[4]Sheet1!$I$29:$I$34</c:f>
              <c:strCache>
                <c:ptCount val="6"/>
                <c:pt idx="0">
                  <c:v>Live</c:v>
                </c:pt>
                <c:pt idx="1">
                  <c:v>Marginal</c:v>
                </c:pt>
                <c:pt idx="2">
                  <c:v>Dead Standing</c:v>
                </c:pt>
                <c:pt idx="3">
                  <c:v>Beetle Green</c:v>
                </c:pt>
                <c:pt idx="4">
                  <c:v>Beetle Red</c:v>
                </c:pt>
                <c:pt idx="5">
                  <c:v>Beetle Dead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strRef>
              <c:f>[4]Sheet1!$J$28</c:f>
              <c:strCache>
                <c:ptCount val="1"/>
                <c:pt idx="0">
                  <c:v>PICO</c:v>
                </c:pt>
              </c:strCache>
            </c:strRef>
          </c:tx>
          <c:cat>
            <c:strRef>
              <c:f>[4]Sheet1!$I$29:$I$34</c:f>
              <c:strCache>
                <c:ptCount val="6"/>
                <c:pt idx="0">
                  <c:v>Live</c:v>
                </c:pt>
                <c:pt idx="1">
                  <c:v>Marginal</c:v>
                </c:pt>
                <c:pt idx="2">
                  <c:v>Dead Standing</c:v>
                </c:pt>
                <c:pt idx="3">
                  <c:v>Beetle Green</c:v>
                </c:pt>
                <c:pt idx="4">
                  <c:v>Beetle Red</c:v>
                </c:pt>
                <c:pt idx="5">
                  <c:v>Beetle Dead</c:v>
                </c:pt>
              </c:strCache>
            </c:strRef>
          </c:cat>
          <c:val>
            <c:numRef>
              <c:f>[4]Sheet1!$J$29:$J$34</c:f>
              <c:numCache>
                <c:formatCode>General</c:formatCode>
                <c:ptCount val="6"/>
                <c:pt idx="0">
                  <c:v>330</c:v>
                </c:pt>
                <c:pt idx="1">
                  <c:v>20</c:v>
                </c:pt>
                <c:pt idx="2">
                  <c:v>130</c:v>
                </c:pt>
                <c:pt idx="3">
                  <c:v>100</c:v>
                </c:pt>
                <c:pt idx="4">
                  <c:v>20</c:v>
                </c:pt>
                <c:pt idx="5">
                  <c:v>10</c:v>
                </c:pt>
              </c:numCache>
            </c:numRef>
          </c:val>
        </c:ser>
        <c:ser>
          <c:idx val="2"/>
          <c:order val="2"/>
          <c:tx>
            <c:strRef>
              <c:f>[4]Sheet1!$K$28</c:f>
              <c:strCache>
                <c:ptCount val="1"/>
                <c:pt idx="0">
                  <c:v>POTR</c:v>
                </c:pt>
              </c:strCache>
            </c:strRef>
          </c:tx>
          <c:cat>
            <c:strRef>
              <c:f>[4]Sheet1!$I$29:$I$34</c:f>
              <c:strCache>
                <c:ptCount val="6"/>
                <c:pt idx="0">
                  <c:v>Live</c:v>
                </c:pt>
                <c:pt idx="1">
                  <c:v>Marginal</c:v>
                </c:pt>
                <c:pt idx="2">
                  <c:v>Dead Standing</c:v>
                </c:pt>
                <c:pt idx="3">
                  <c:v>Beetle Green</c:v>
                </c:pt>
                <c:pt idx="4">
                  <c:v>Beetle Red</c:v>
                </c:pt>
                <c:pt idx="5">
                  <c:v>Beetle Dead</c:v>
                </c:pt>
              </c:strCache>
            </c:strRef>
          </c:cat>
          <c:val>
            <c:numRef>
              <c:f>[4]Sheet1!$K$29:$K$34</c:f>
              <c:numCache>
                <c:formatCode>General</c:formatCode>
                <c:ptCount val="6"/>
                <c:pt idx="0">
                  <c:v>760</c:v>
                </c:pt>
                <c:pt idx="1">
                  <c:v>120</c:v>
                </c:pt>
                <c:pt idx="2">
                  <c:v>760</c:v>
                </c:pt>
                <c:pt idx="3">
                  <c:v>50</c:v>
                </c:pt>
                <c:pt idx="4">
                  <c:v>10</c:v>
                </c:pt>
                <c:pt idx="5">
                  <c:v>0</c:v>
                </c:pt>
              </c:numCache>
            </c:numRef>
          </c:val>
        </c:ser>
        <c:ser>
          <c:idx val="3"/>
          <c:order val="3"/>
          <c:tx>
            <c:strRef>
              <c:f>[4]Sheet1!$L$28</c:f>
              <c:strCache>
                <c:ptCount val="1"/>
                <c:pt idx="0">
                  <c:v>ABLA</c:v>
                </c:pt>
              </c:strCache>
            </c:strRef>
          </c:tx>
          <c:cat>
            <c:strRef>
              <c:f>[4]Sheet1!$I$29:$I$34</c:f>
              <c:strCache>
                <c:ptCount val="6"/>
                <c:pt idx="0">
                  <c:v>Live</c:v>
                </c:pt>
                <c:pt idx="1">
                  <c:v>Marginal</c:v>
                </c:pt>
                <c:pt idx="2">
                  <c:v>Dead Standing</c:v>
                </c:pt>
                <c:pt idx="3">
                  <c:v>Beetle Green</c:v>
                </c:pt>
                <c:pt idx="4">
                  <c:v>Beetle Red</c:v>
                </c:pt>
                <c:pt idx="5">
                  <c:v>Beetle Dead</c:v>
                </c:pt>
              </c:strCache>
            </c:strRef>
          </c:cat>
          <c:val>
            <c:numRef>
              <c:f>[4]Sheet1!$L$29:$L$34</c:f>
              <c:numCache>
                <c:formatCode>General</c:formatCode>
                <c:ptCount val="6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axId val="107218816"/>
        <c:axId val="107233280"/>
      </c:barChart>
      <c:catAx>
        <c:axId val="1072188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Condition Class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crossAx val="107233280"/>
        <c:crosses val="autoZero"/>
        <c:auto val="1"/>
        <c:lblAlgn val="ctr"/>
        <c:lblOffset val="100"/>
      </c:catAx>
      <c:valAx>
        <c:axId val="10723328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Trees/ha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crossAx val="107218816"/>
        <c:crosses val="autoZero"/>
        <c:crossBetween val="between"/>
      </c:valAx>
    </c:plotArea>
    <c:legend>
      <c:legendPos val="r"/>
      <c:legendEntry>
        <c:idx val="0"/>
        <c:delete val="1"/>
      </c:legendEntry>
      <c:layout/>
    </c:legend>
    <c:plotVisOnly val="1"/>
    <c:dispBlanksAs val="gap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Stand Structure</a:t>
            </a:r>
          </a:p>
        </c:rich>
      </c:tx>
      <c:layout>
        <c:manualLayout>
          <c:xMode val="edge"/>
          <c:yMode val="edge"/>
          <c:x val="0.32864674868189808"/>
          <c:y val="3.802281368821299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24780316344461"/>
          <c:y val="0.22053231939163498"/>
          <c:w val="0.74516695957820733"/>
          <c:h val="0.54372623574144452"/>
        </c:manualLayout>
      </c:layout>
      <c:barChart>
        <c:barDir val="col"/>
        <c:grouping val="clustered"/>
        <c:ser>
          <c:idx val="2"/>
          <c:order val="0"/>
          <c:tx>
            <c:strRef>
              <c:f>'[5]Forest Stand Structure Example'!$D$6</c:f>
              <c:strCache>
                <c:ptCount val="1"/>
                <c:pt idx="0">
                  <c:v>POTR/ha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'[5]Forest Stand Structure Example'!$A$7:$A$13</c:f>
              <c:strCache>
                <c:ptCount val="7"/>
                <c:pt idx="0">
                  <c:v>1= seedlings</c:v>
                </c:pt>
                <c:pt idx="1">
                  <c:v>2= saplings</c:v>
                </c:pt>
                <c:pt idx="2">
                  <c:v>1= ( 5-10)</c:v>
                </c:pt>
                <c:pt idx="3">
                  <c:v>2= (11-15)</c:v>
                </c:pt>
                <c:pt idx="4">
                  <c:v>3= (16-20)</c:v>
                </c:pt>
                <c:pt idx="5">
                  <c:v>4= (21-30)</c:v>
                </c:pt>
                <c:pt idx="6">
                  <c:v>5= (31-40)</c:v>
                </c:pt>
              </c:strCache>
            </c:strRef>
          </c:cat>
          <c:val>
            <c:numRef>
              <c:f>'[5]Forest Stand Structure Example'!$D$7:$D$13</c:f>
              <c:numCache>
                <c:formatCode>General</c:formatCode>
                <c:ptCount val="7"/>
                <c:pt idx="0">
                  <c:v>270</c:v>
                </c:pt>
                <c:pt idx="1">
                  <c:v>0</c:v>
                </c:pt>
                <c:pt idx="2">
                  <c:v>30</c:v>
                </c:pt>
                <c:pt idx="3">
                  <c:v>10</c:v>
                </c:pt>
                <c:pt idx="4">
                  <c:v>30</c:v>
                </c:pt>
                <c:pt idx="5">
                  <c:v>40</c:v>
                </c:pt>
                <c:pt idx="6">
                  <c:v>10</c:v>
                </c:pt>
              </c:numCache>
            </c:numRef>
          </c:val>
        </c:ser>
        <c:ser>
          <c:idx val="3"/>
          <c:order val="1"/>
          <c:tx>
            <c:strRef>
              <c:f>'[5]Forest Stand Structure Example'!$E$6</c:f>
              <c:strCache>
                <c:ptCount val="1"/>
                <c:pt idx="0">
                  <c:v>PIFL/ha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'[5]Forest Stand Structure Example'!$A$7:$A$13</c:f>
              <c:strCache>
                <c:ptCount val="7"/>
                <c:pt idx="0">
                  <c:v>1= seedlings</c:v>
                </c:pt>
                <c:pt idx="1">
                  <c:v>2= saplings</c:v>
                </c:pt>
                <c:pt idx="2">
                  <c:v>1= ( 5-10)</c:v>
                </c:pt>
                <c:pt idx="3">
                  <c:v>2= (11-15)</c:v>
                </c:pt>
                <c:pt idx="4">
                  <c:v>3= (16-20)</c:v>
                </c:pt>
                <c:pt idx="5">
                  <c:v>4= (21-30)</c:v>
                </c:pt>
                <c:pt idx="6">
                  <c:v>5= (31-40)</c:v>
                </c:pt>
              </c:strCache>
            </c:strRef>
          </c:cat>
          <c:val>
            <c:numRef>
              <c:f>'[5]Forest Stand Structure Example'!$E$7:$E$13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230</c:v>
                </c:pt>
                <c:pt idx="3">
                  <c:v>60</c:v>
                </c:pt>
                <c:pt idx="4">
                  <c:v>20</c:v>
                </c:pt>
                <c:pt idx="5">
                  <c:v>60</c:v>
                </c:pt>
                <c:pt idx="6">
                  <c:v>40</c:v>
                </c:pt>
              </c:numCache>
            </c:numRef>
          </c:val>
        </c:ser>
        <c:ser>
          <c:idx val="4"/>
          <c:order val="2"/>
          <c:tx>
            <c:strRef>
              <c:f>'[5]Forest Stand Structure Example'!$F$6</c:f>
              <c:strCache>
                <c:ptCount val="1"/>
                <c:pt idx="0">
                  <c:v>ABLA/ha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'[5]Forest Stand Structure Example'!$A$7:$A$13</c:f>
              <c:strCache>
                <c:ptCount val="7"/>
                <c:pt idx="0">
                  <c:v>1= seedlings</c:v>
                </c:pt>
                <c:pt idx="1">
                  <c:v>2= saplings</c:v>
                </c:pt>
                <c:pt idx="2">
                  <c:v>1= ( 5-10)</c:v>
                </c:pt>
                <c:pt idx="3">
                  <c:v>2= (11-15)</c:v>
                </c:pt>
                <c:pt idx="4">
                  <c:v>3= (16-20)</c:v>
                </c:pt>
                <c:pt idx="5">
                  <c:v>4= (21-30)</c:v>
                </c:pt>
                <c:pt idx="6">
                  <c:v>5= (31-40)</c:v>
                </c:pt>
              </c:strCache>
            </c:strRef>
          </c:cat>
          <c:val>
            <c:numRef>
              <c:f>'[5]Forest Stand Structure Example'!$F$7:$F$13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</c:v>
                </c:pt>
                <c:pt idx="6">
                  <c:v>0</c:v>
                </c:pt>
              </c:numCache>
            </c:numRef>
          </c:val>
        </c:ser>
        <c:axId val="107584896"/>
        <c:axId val="107599360"/>
      </c:barChart>
      <c:catAx>
        <c:axId val="1075848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Size Class (cm)</a:t>
                </a:r>
              </a:p>
            </c:rich>
          </c:tx>
          <c:layout>
            <c:manualLayout>
              <c:xMode val="edge"/>
              <c:yMode val="edge"/>
              <c:x val="0.40773286467486891"/>
              <c:y val="0.8669201520912547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599360"/>
        <c:crosses val="autoZero"/>
        <c:lblAlgn val="ctr"/>
        <c:lblOffset val="100"/>
        <c:tickLblSkip val="1"/>
        <c:tickMarkSkip val="1"/>
      </c:catAx>
      <c:valAx>
        <c:axId val="1075993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Trees/ha</a:t>
                </a:r>
              </a:p>
            </c:rich>
          </c:tx>
          <c:layout>
            <c:manualLayout>
              <c:xMode val="edge"/>
              <c:yMode val="edge"/>
              <c:x val="3.3391915641476345E-2"/>
              <c:y val="0.2509505703422060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58489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697715289982581"/>
          <c:y val="0.47528517110266266"/>
          <c:w val="0.10896309314586999"/>
          <c:h val="0.2205323193916349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&amp;Lby Laura Hudson
</c:oddFooter>
    </c:headerFooter>
    <c:pageMargins b="1" l="0.75000000000000122" r="0.75000000000000122" t="1" header="0.5" footer="0.5"/>
    <c:pageSetup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Condition Class Frequencies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'[5]Forest Stand Structure Example'!$K$34</c:f>
              <c:strCache>
                <c:ptCount val="1"/>
                <c:pt idx="0">
                  <c:v>POTR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cat>
            <c:strRef>
              <c:f>'[5]Forest Stand Structure Example'!$J$35:$J$40</c:f>
              <c:strCache>
                <c:ptCount val="6"/>
                <c:pt idx="0">
                  <c:v>Live</c:v>
                </c:pt>
                <c:pt idx="1">
                  <c:v>Marginal</c:v>
                </c:pt>
                <c:pt idx="2">
                  <c:v>Dead Standing</c:v>
                </c:pt>
                <c:pt idx="3">
                  <c:v>Beetle Green</c:v>
                </c:pt>
                <c:pt idx="4">
                  <c:v>Beetle Red</c:v>
                </c:pt>
                <c:pt idx="5">
                  <c:v>Beetle Dead</c:v>
                </c:pt>
              </c:strCache>
            </c:strRef>
          </c:cat>
          <c:val>
            <c:numRef>
              <c:f>'[5]Forest Stand Structure Example'!$K$35:$K$40</c:f>
              <c:numCache>
                <c:formatCode>General</c:formatCode>
                <c:ptCount val="6"/>
                <c:pt idx="0">
                  <c:v>130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'[5]Forest Stand Structure Example'!$L$34</c:f>
              <c:strCache>
                <c:ptCount val="1"/>
                <c:pt idx="0">
                  <c:v>PIFL</c:v>
                </c:pt>
              </c:strCache>
            </c:strRef>
          </c:tx>
          <c:cat>
            <c:strRef>
              <c:f>'[5]Forest Stand Structure Example'!$J$35:$J$40</c:f>
              <c:strCache>
                <c:ptCount val="6"/>
                <c:pt idx="0">
                  <c:v>Live</c:v>
                </c:pt>
                <c:pt idx="1">
                  <c:v>Marginal</c:v>
                </c:pt>
                <c:pt idx="2">
                  <c:v>Dead Standing</c:v>
                </c:pt>
                <c:pt idx="3">
                  <c:v>Beetle Green</c:v>
                </c:pt>
                <c:pt idx="4">
                  <c:v>Beetle Red</c:v>
                </c:pt>
                <c:pt idx="5">
                  <c:v>Beetle Dead</c:v>
                </c:pt>
              </c:strCache>
            </c:strRef>
          </c:cat>
          <c:val>
            <c:numRef>
              <c:f>'[5]Forest Stand Structure Example'!$L$35:$L$40</c:f>
              <c:numCache>
                <c:formatCode>General</c:formatCode>
                <c:ptCount val="6"/>
                <c:pt idx="0">
                  <c:v>460</c:v>
                </c:pt>
                <c:pt idx="1">
                  <c:v>130</c:v>
                </c:pt>
                <c:pt idx="2">
                  <c:v>10</c:v>
                </c:pt>
                <c:pt idx="3">
                  <c:v>0</c:v>
                </c:pt>
                <c:pt idx="4">
                  <c:v>30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tx>
            <c:strRef>
              <c:f>'[5]Forest Stand Structure Example'!$M$34</c:f>
              <c:strCache>
                <c:ptCount val="1"/>
                <c:pt idx="0">
                  <c:v>ABLA</c:v>
                </c:pt>
              </c:strCache>
            </c:strRef>
          </c:tx>
          <c:cat>
            <c:strRef>
              <c:f>'[5]Forest Stand Structure Example'!$J$35:$J$40</c:f>
              <c:strCache>
                <c:ptCount val="6"/>
                <c:pt idx="0">
                  <c:v>Live</c:v>
                </c:pt>
                <c:pt idx="1">
                  <c:v>Marginal</c:v>
                </c:pt>
                <c:pt idx="2">
                  <c:v>Dead Standing</c:v>
                </c:pt>
                <c:pt idx="3">
                  <c:v>Beetle Green</c:v>
                </c:pt>
                <c:pt idx="4">
                  <c:v>Beetle Red</c:v>
                </c:pt>
                <c:pt idx="5">
                  <c:v>Beetle Dead</c:v>
                </c:pt>
              </c:strCache>
            </c:strRef>
          </c:cat>
          <c:val>
            <c:numRef>
              <c:f>'[5]Forest Stand Structure Example'!$M$35:$M$40</c:f>
              <c:numCache>
                <c:formatCode>General</c:formatCode>
                <c:ptCount val="6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axId val="107718912"/>
        <c:axId val="107720704"/>
      </c:barChart>
      <c:catAx>
        <c:axId val="107718912"/>
        <c:scaling>
          <c:orientation val="minMax"/>
        </c:scaling>
        <c:axPos val="b"/>
        <c:tickLblPos val="nextTo"/>
        <c:crossAx val="107720704"/>
        <c:crosses val="autoZero"/>
        <c:auto val="1"/>
        <c:lblAlgn val="ctr"/>
        <c:lblOffset val="100"/>
      </c:catAx>
      <c:valAx>
        <c:axId val="10772070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Trees/ha</a:t>
                </a:r>
              </a:p>
            </c:rich>
          </c:tx>
          <c:layout/>
        </c:title>
        <c:numFmt formatCode="General" sourceLinked="1"/>
        <c:tickLblPos val="nextTo"/>
        <c:crossAx val="1077189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Canopy Class Frequencies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'TeamAwesome(RoasideB)'!$C$35</c:f>
              <c:strCache>
                <c:ptCount val="1"/>
                <c:pt idx="0">
                  <c:v>POTR</c:v>
                </c:pt>
              </c:strCache>
            </c:strRef>
          </c:tx>
          <c:cat>
            <c:strRef>
              <c:f>'TeamAwesome(RoasideB)'!$B$36:$B$40</c:f>
              <c:strCache>
                <c:ptCount val="5"/>
                <c:pt idx="0">
                  <c:v>Dom.</c:v>
                </c:pt>
                <c:pt idx="1">
                  <c:v>CoDom.</c:v>
                </c:pt>
                <c:pt idx="2">
                  <c:v>Interm.</c:v>
                </c:pt>
                <c:pt idx="3">
                  <c:v>Sup.</c:v>
                </c:pt>
                <c:pt idx="4">
                  <c:v>Gap</c:v>
                </c:pt>
              </c:strCache>
            </c:strRef>
          </c:cat>
          <c:val>
            <c:numRef>
              <c:f>'TeamAwesome(RoasideB)'!$C$36:$C$40</c:f>
              <c:numCache>
                <c:formatCode>General</c:formatCode>
                <c:ptCount val="5"/>
                <c:pt idx="0">
                  <c:v>0</c:v>
                </c:pt>
                <c:pt idx="1">
                  <c:v>130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'TeamAwesome(RoasideB)'!$D$35</c:f>
              <c:strCache>
                <c:ptCount val="1"/>
                <c:pt idx="0">
                  <c:v>PIFL</c:v>
                </c:pt>
              </c:strCache>
            </c:strRef>
          </c:tx>
          <c:cat>
            <c:strRef>
              <c:f>'TeamAwesome(RoasideB)'!$B$36:$B$40</c:f>
              <c:strCache>
                <c:ptCount val="5"/>
                <c:pt idx="0">
                  <c:v>Dom.</c:v>
                </c:pt>
                <c:pt idx="1">
                  <c:v>CoDom.</c:v>
                </c:pt>
                <c:pt idx="2">
                  <c:v>Interm.</c:v>
                </c:pt>
                <c:pt idx="3">
                  <c:v>Sup.</c:v>
                </c:pt>
                <c:pt idx="4">
                  <c:v>Gap</c:v>
                </c:pt>
              </c:strCache>
            </c:strRef>
          </c:cat>
          <c:val>
            <c:numRef>
              <c:f>'TeamAwesome(RoasideB)'!$D$36:$D$40</c:f>
              <c:numCache>
                <c:formatCode>General</c:formatCode>
                <c:ptCount val="5"/>
                <c:pt idx="0">
                  <c:v>10</c:v>
                </c:pt>
                <c:pt idx="1">
                  <c:v>190</c:v>
                </c:pt>
                <c:pt idx="2">
                  <c:v>40</c:v>
                </c:pt>
                <c:pt idx="3">
                  <c:v>260</c:v>
                </c:pt>
                <c:pt idx="4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'TeamAwesome(RoasideB)'!$E$35</c:f>
              <c:strCache>
                <c:ptCount val="1"/>
                <c:pt idx="0">
                  <c:v>ABLA</c:v>
                </c:pt>
              </c:strCache>
            </c:strRef>
          </c:tx>
          <c:cat>
            <c:strRef>
              <c:f>'TeamAwesome(RoasideB)'!$B$36:$B$40</c:f>
              <c:strCache>
                <c:ptCount val="5"/>
                <c:pt idx="0">
                  <c:v>Dom.</c:v>
                </c:pt>
                <c:pt idx="1">
                  <c:v>CoDom.</c:v>
                </c:pt>
                <c:pt idx="2">
                  <c:v>Interm.</c:v>
                </c:pt>
                <c:pt idx="3">
                  <c:v>Sup.</c:v>
                </c:pt>
                <c:pt idx="4">
                  <c:v>Gap</c:v>
                </c:pt>
              </c:strCache>
            </c:strRef>
          </c:cat>
          <c:val>
            <c:numRef>
              <c:f>'TeamAwesome(RoasideB)'!$E$36:$E$40</c:f>
              <c:numCache>
                <c:formatCode>General</c:formatCode>
                <c:ptCount val="5"/>
                <c:pt idx="0">
                  <c:v>0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axId val="113184128"/>
        <c:axId val="113233920"/>
      </c:barChart>
      <c:catAx>
        <c:axId val="113184128"/>
        <c:scaling>
          <c:orientation val="minMax"/>
        </c:scaling>
        <c:axPos val="b"/>
        <c:tickLblPos val="nextTo"/>
        <c:crossAx val="113233920"/>
        <c:crosses val="autoZero"/>
        <c:auto val="1"/>
        <c:lblAlgn val="ctr"/>
        <c:lblOffset val="100"/>
      </c:catAx>
      <c:valAx>
        <c:axId val="113233920"/>
        <c:scaling>
          <c:orientation val="minMax"/>
        </c:scaling>
        <c:axPos val="l"/>
        <c:majorGridlines/>
        <c:numFmt formatCode="General" sourceLinked="1"/>
        <c:tickLblPos val="nextTo"/>
        <c:crossAx val="1131841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Stand Structure at Brian's Plot</a:t>
            </a:r>
          </a:p>
        </c:rich>
      </c:tx>
      <c:layout/>
    </c:title>
    <c:plotArea>
      <c:layout/>
      <c:barChart>
        <c:barDir val="col"/>
        <c:grouping val="clustered"/>
        <c:ser>
          <c:idx val="1"/>
          <c:order val="0"/>
          <c:tx>
            <c:strRef>
              <c:f>[6]Sheet1!$U$4</c:f>
              <c:strCache>
                <c:ptCount val="1"/>
                <c:pt idx="0">
                  <c:v>PICO/ha</c:v>
                </c:pt>
              </c:strCache>
            </c:strRef>
          </c:tx>
          <c:cat>
            <c:strRef>
              <c:f>[6]Sheet1!$S$5:$S$12</c:f>
              <c:strCache>
                <c:ptCount val="8"/>
                <c:pt idx="0">
                  <c:v>1= seedlings</c:v>
                </c:pt>
                <c:pt idx="1">
                  <c:v>2= saplings</c:v>
                </c:pt>
                <c:pt idx="2">
                  <c:v>1= ( 5-10)</c:v>
                </c:pt>
                <c:pt idx="3">
                  <c:v>2= (11-15)</c:v>
                </c:pt>
                <c:pt idx="4">
                  <c:v>3= (16-20)</c:v>
                </c:pt>
                <c:pt idx="5">
                  <c:v>4= (21-30)</c:v>
                </c:pt>
                <c:pt idx="6">
                  <c:v>5= (31-40)</c:v>
                </c:pt>
                <c:pt idx="7">
                  <c:v>6=(40+)</c:v>
                </c:pt>
              </c:strCache>
            </c:strRef>
          </c:cat>
          <c:val>
            <c:numRef>
              <c:f>[6]Sheet1!$U$5:$U$12</c:f>
              <c:numCache>
                <c:formatCode>General</c:formatCode>
                <c:ptCount val="8"/>
                <c:pt idx="0">
                  <c:v>400</c:v>
                </c:pt>
                <c:pt idx="1">
                  <c:v>210</c:v>
                </c:pt>
                <c:pt idx="2">
                  <c:v>170</c:v>
                </c:pt>
                <c:pt idx="3">
                  <c:v>110</c:v>
                </c:pt>
                <c:pt idx="4">
                  <c:v>170</c:v>
                </c:pt>
                <c:pt idx="5">
                  <c:v>220</c:v>
                </c:pt>
                <c:pt idx="6">
                  <c:v>80</c:v>
                </c:pt>
                <c:pt idx="7">
                  <c:v>20</c:v>
                </c:pt>
              </c:numCache>
            </c:numRef>
          </c:val>
        </c:ser>
        <c:ser>
          <c:idx val="2"/>
          <c:order val="1"/>
          <c:tx>
            <c:strRef>
              <c:f>[6]Sheet1!$V$4</c:f>
              <c:strCache>
                <c:ptCount val="1"/>
                <c:pt idx="0">
                  <c:v>POTR/ha</c:v>
                </c:pt>
              </c:strCache>
            </c:strRef>
          </c:tx>
          <c:cat>
            <c:strRef>
              <c:f>[6]Sheet1!$S$5:$S$12</c:f>
              <c:strCache>
                <c:ptCount val="8"/>
                <c:pt idx="0">
                  <c:v>1= seedlings</c:v>
                </c:pt>
                <c:pt idx="1">
                  <c:v>2= saplings</c:v>
                </c:pt>
                <c:pt idx="2">
                  <c:v>1= ( 5-10)</c:v>
                </c:pt>
                <c:pt idx="3">
                  <c:v>2= (11-15)</c:v>
                </c:pt>
                <c:pt idx="4">
                  <c:v>3= (16-20)</c:v>
                </c:pt>
                <c:pt idx="5">
                  <c:v>4= (21-30)</c:v>
                </c:pt>
                <c:pt idx="6">
                  <c:v>5= (31-40)</c:v>
                </c:pt>
                <c:pt idx="7">
                  <c:v>6=(40+)</c:v>
                </c:pt>
              </c:strCache>
            </c:strRef>
          </c:cat>
          <c:val>
            <c:numRef>
              <c:f>[6]Sheet1!$V$5:$V$12</c:f>
              <c:numCache>
                <c:formatCode>General</c:formatCode>
                <c:ptCount val="8"/>
                <c:pt idx="1">
                  <c:v>70</c:v>
                </c:pt>
                <c:pt idx="2">
                  <c:v>370</c:v>
                </c:pt>
                <c:pt idx="3">
                  <c:v>850</c:v>
                </c:pt>
                <c:pt idx="4">
                  <c:v>130</c:v>
                </c:pt>
              </c:numCache>
            </c:numRef>
          </c:val>
        </c:ser>
        <c:ser>
          <c:idx val="3"/>
          <c:order val="2"/>
          <c:tx>
            <c:strRef>
              <c:f>[6]Sheet1!$W$4</c:f>
              <c:strCache>
                <c:ptCount val="1"/>
                <c:pt idx="0">
                  <c:v>ABLA/ha</c:v>
                </c:pt>
              </c:strCache>
            </c:strRef>
          </c:tx>
          <c:cat>
            <c:strRef>
              <c:f>[6]Sheet1!$S$5:$S$12</c:f>
              <c:strCache>
                <c:ptCount val="8"/>
                <c:pt idx="0">
                  <c:v>1= seedlings</c:v>
                </c:pt>
                <c:pt idx="1">
                  <c:v>2= saplings</c:v>
                </c:pt>
                <c:pt idx="2">
                  <c:v>1= ( 5-10)</c:v>
                </c:pt>
                <c:pt idx="3">
                  <c:v>2= (11-15)</c:v>
                </c:pt>
                <c:pt idx="4">
                  <c:v>3= (16-20)</c:v>
                </c:pt>
                <c:pt idx="5">
                  <c:v>4= (21-30)</c:v>
                </c:pt>
                <c:pt idx="6">
                  <c:v>5= (31-40)</c:v>
                </c:pt>
                <c:pt idx="7">
                  <c:v>6=(40+)</c:v>
                </c:pt>
              </c:strCache>
            </c:strRef>
          </c:cat>
          <c:val>
            <c:numRef>
              <c:f>[6]Sheet1!$W$5:$W$12</c:f>
              <c:numCache>
                <c:formatCode>General</c:formatCode>
                <c:ptCount val="8"/>
                <c:pt idx="0">
                  <c:v>1000</c:v>
                </c:pt>
                <c:pt idx="1">
                  <c:v>90</c:v>
                </c:pt>
                <c:pt idx="2">
                  <c:v>10</c:v>
                </c:pt>
              </c:numCache>
            </c:numRef>
          </c:val>
        </c:ser>
        <c:ser>
          <c:idx val="4"/>
          <c:order val="3"/>
          <c:tx>
            <c:strRef>
              <c:f>[6]Sheet1!$X$4</c:f>
              <c:strCache>
                <c:ptCount val="1"/>
                <c:pt idx="0">
                  <c:v>PIFL/ha</c:v>
                </c:pt>
              </c:strCache>
            </c:strRef>
          </c:tx>
          <c:cat>
            <c:strRef>
              <c:f>[6]Sheet1!$S$5:$S$12</c:f>
              <c:strCache>
                <c:ptCount val="8"/>
                <c:pt idx="0">
                  <c:v>1= seedlings</c:v>
                </c:pt>
                <c:pt idx="1">
                  <c:v>2= saplings</c:v>
                </c:pt>
                <c:pt idx="2">
                  <c:v>1= ( 5-10)</c:v>
                </c:pt>
                <c:pt idx="3">
                  <c:v>2= (11-15)</c:v>
                </c:pt>
                <c:pt idx="4">
                  <c:v>3= (16-20)</c:v>
                </c:pt>
                <c:pt idx="5">
                  <c:v>4= (21-30)</c:v>
                </c:pt>
                <c:pt idx="6">
                  <c:v>5= (31-40)</c:v>
                </c:pt>
                <c:pt idx="7">
                  <c:v>6=(40+)</c:v>
                </c:pt>
              </c:strCache>
            </c:strRef>
          </c:cat>
          <c:val>
            <c:numRef>
              <c:f>[6]Sheet1!$X$5:$X$12</c:f>
              <c:numCache>
                <c:formatCode>General</c:formatCode>
                <c:ptCount val="8"/>
                <c:pt idx="0">
                  <c:v>100</c:v>
                </c:pt>
                <c:pt idx="1">
                  <c:v>220</c:v>
                </c:pt>
                <c:pt idx="2">
                  <c:v>140</c:v>
                </c:pt>
                <c:pt idx="3">
                  <c:v>60</c:v>
                </c:pt>
                <c:pt idx="4">
                  <c:v>20</c:v>
                </c:pt>
                <c:pt idx="5">
                  <c:v>10</c:v>
                </c:pt>
              </c:numCache>
            </c:numRef>
          </c:val>
        </c:ser>
        <c:axId val="107793024"/>
        <c:axId val="107799296"/>
      </c:barChart>
      <c:catAx>
        <c:axId val="1077930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Size Class</a:t>
                </a:r>
              </a:p>
            </c:rich>
          </c:tx>
          <c:layout/>
        </c:title>
        <c:tickLblPos val="nextTo"/>
        <c:crossAx val="107799296"/>
        <c:crosses val="autoZero"/>
        <c:auto val="1"/>
        <c:lblAlgn val="ctr"/>
        <c:lblOffset val="100"/>
      </c:catAx>
      <c:valAx>
        <c:axId val="10779929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Trees/ha</a:t>
                </a:r>
              </a:p>
            </c:rich>
          </c:tx>
          <c:layout/>
        </c:title>
        <c:numFmt formatCode="General" sourceLinked="1"/>
        <c:tickLblPos val="nextTo"/>
        <c:crossAx val="1077930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Condition Class Frequencies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[6]Sheet1!$B$12</c:f>
              <c:strCache>
                <c:ptCount val="1"/>
                <c:pt idx="0">
                  <c:v>PICO</c:v>
                </c:pt>
              </c:strCache>
            </c:strRef>
          </c:tx>
          <c:cat>
            <c:strRef>
              <c:f>[6]Sheet1!$A$13:$A$16</c:f>
              <c:strCache>
                <c:ptCount val="4"/>
                <c:pt idx="0">
                  <c:v>Live</c:v>
                </c:pt>
                <c:pt idx="1">
                  <c:v>Dead Standing</c:v>
                </c:pt>
                <c:pt idx="2">
                  <c:v>Beetle Green</c:v>
                </c:pt>
                <c:pt idx="3">
                  <c:v>Beetle Red</c:v>
                </c:pt>
              </c:strCache>
            </c:strRef>
          </c:cat>
          <c:val>
            <c:numRef>
              <c:f>[6]Sheet1!$B$13:$B$16</c:f>
              <c:numCache>
                <c:formatCode>General</c:formatCode>
                <c:ptCount val="4"/>
                <c:pt idx="0">
                  <c:v>510</c:v>
                </c:pt>
                <c:pt idx="1">
                  <c:v>50</c:v>
                </c:pt>
                <c:pt idx="2">
                  <c:v>210</c:v>
                </c:pt>
                <c:pt idx="3">
                  <c:v>50</c:v>
                </c:pt>
              </c:numCache>
            </c:numRef>
          </c:val>
        </c:ser>
        <c:ser>
          <c:idx val="1"/>
          <c:order val="1"/>
          <c:tx>
            <c:strRef>
              <c:f>[6]Sheet1!$C$12</c:f>
              <c:strCache>
                <c:ptCount val="1"/>
                <c:pt idx="0">
                  <c:v>ABLA</c:v>
                </c:pt>
              </c:strCache>
            </c:strRef>
          </c:tx>
          <c:cat>
            <c:strRef>
              <c:f>[6]Sheet1!$A$13:$A$16</c:f>
              <c:strCache>
                <c:ptCount val="4"/>
                <c:pt idx="0">
                  <c:v>Live</c:v>
                </c:pt>
                <c:pt idx="1">
                  <c:v>Dead Standing</c:v>
                </c:pt>
                <c:pt idx="2">
                  <c:v>Beetle Green</c:v>
                </c:pt>
                <c:pt idx="3">
                  <c:v>Beetle Red</c:v>
                </c:pt>
              </c:strCache>
            </c:strRef>
          </c:cat>
          <c:val>
            <c:numRef>
              <c:f>[6]Sheet1!$C$13:$C$16</c:f>
              <c:numCache>
                <c:formatCode>General</c:formatCode>
                <c:ptCount val="4"/>
                <c:pt idx="0">
                  <c:v>80</c:v>
                </c:pt>
                <c:pt idx="1">
                  <c:v>10</c:v>
                </c:pt>
              </c:numCache>
            </c:numRef>
          </c:val>
        </c:ser>
        <c:ser>
          <c:idx val="2"/>
          <c:order val="2"/>
          <c:tx>
            <c:strRef>
              <c:f>[6]Sheet1!$D$12</c:f>
              <c:strCache>
                <c:ptCount val="1"/>
                <c:pt idx="0">
                  <c:v>PIFL</c:v>
                </c:pt>
              </c:strCache>
            </c:strRef>
          </c:tx>
          <c:cat>
            <c:strRef>
              <c:f>[6]Sheet1!$A$13:$A$16</c:f>
              <c:strCache>
                <c:ptCount val="4"/>
                <c:pt idx="0">
                  <c:v>Live</c:v>
                </c:pt>
                <c:pt idx="1">
                  <c:v>Dead Standing</c:v>
                </c:pt>
                <c:pt idx="2">
                  <c:v>Beetle Green</c:v>
                </c:pt>
                <c:pt idx="3">
                  <c:v>Beetle Red</c:v>
                </c:pt>
              </c:strCache>
            </c:strRef>
          </c:cat>
          <c:val>
            <c:numRef>
              <c:f>[6]Sheet1!$D$13:$D$16</c:f>
              <c:numCache>
                <c:formatCode>General</c:formatCode>
                <c:ptCount val="4"/>
                <c:pt idx="0">
                  <c:v>320</c:v>
                </c:pt>
                <c:pt idx="1">
                  <c:v>50</c:v>
                </c:pt>
                <c:pt idx="2">
                  <c:v>40</c:v>
                </c:pt>
              </c:numCache>
            </c:numRef>
          </c:val>
        </c:ser>
        <c:ser>
          <c:idx val="3"/>
          <c:order val="3"/>
          <c:tx>
            <c:strRef>
              <c:f>[6]Sheet1!$E$12</c:f>
              <c:strCache>
                <c:ptCount val="1"/>
                <c:pt idx="0">
                  <c:v>POTR</c:v>
                </c:pt>
              </c:strCache>
            </c:strRef>
          </c:tx>
          <c:cat>
            <c:strRef>
              <c:f>[6]Sheet1!$A$13:$A$16</c:f>
              <c:strCache>
                <c:ptCount val="4"/>
                <c:pt idx="0">
                  <c:v>Live</c:v>
                </c:pt>
                <c:pt idx="1">
                  <c:v>Dead Standing</c:v>
                </c:pt>
                <c:pt idx="2">
                  <c:v>Beetle Green</c:v>
                </c:pt>
                <c:pt idx="3">
                  <c:v>Beetle Red</c:v>
                </c:pt>
              </c:strCache>
            </c:strRef>
          </c:cat>
          <c:val>
            <c:numRef>
              <c:f>[6]Sheet1!$E$13:$E$16</c:f>
              <c:numCache>
                <c:formatCode>General</c:formatCode>
                <c:ptCount val="4"/>
                <c:pt idx="0">
                  <c:v>750</c:v>
                </c:pt>
                <c:pt idx="1">
                  <c:v>540</c:v>
                </c:pt>
              </c:numCache>
            </c:numRef>
          </c:val>
        </c:ser>
        <c:axId val="107453440"/>
        <c:axId val="107459328"/>
      </c:barChart>
      <c:catAx>
        <c:axId val="107453440"/>
        <c:scaling>
          <c:orientation val="minMax"/>
        </c:scaling>
        <c:axPos val="b"/>
        <c:tickLblPos val="nextTo"/>
        <c:crossAx val="107459328"/>
        <c:crosses val="autoZero"/>
        <c:auto val="1"/>
        <c:lblAlgn val="ctr"/>
        <c:lblOffset val="100"/>
      </c:catAx>
      <c:valAx>
        <c:axId val="10745932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Trees/ha</a:t>
                </a:r>
              </a:p>
            </c:rich>
          </c:tx>
          <c:layout/>
        </c:title>
        <c:numFmt formatCode="General" sourceLinked="1"/>
        <c:tickLblPos val="nextTo"/>
        <c:crossAx val="1074534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Canopy Class Frequencies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[6]Sheet1!$B$40</c:f>
              <c:strCache>
                <c:ptCount val="1"/>
                <c:pt idx="0">
                  <c:v>PICO</c:v>
                </c:pt>
              </c:strCache>
            </c:strRef>
          </c:tx>
          <c:cat>
            <c:strRef>
              <c:f>[6]Sheet1!$A$41:$A$45</c:f>
              <c:strCache>
                <c:ptCount val="5"/>
                <c:pt idx="0">
                  <c:v>Dom.</c:v>
                </c:pt>
                <c:pt idx="1">
                  <c:v>CoDom.</c:v>
                </c:pt>
                <c:pt idx="2">
                  <c:v>Interm.</c:v>
                </c:pt>
                <c:pt idx="3">
                  <c:v>Sup.</c:v>
                </c:pt>
                <c:pt idx="4">
                  <c:v>Gap</c:v>
                </c:pt>
              </c:strCache>
            </c:strRef>
          </c:cat>
          <c:val>
            <c:numRef>
              <c:f>[6]Sheet1!$B$41:$B$45</c:f>
              <c:numCache>
                <c:formatCode>General</c:formatCode>
                <c:ptCount val="5"/>
                <c:pt idx="0">
                  <c:v>30</c:v>
                </c:pt>
                <c:pt idx="1">
                  <c:v>260</c:v>
                </c:pt>
                <c:pt idx="2">
                  <c:v>250</c:v>
                </c:pt>
                <c:pt idx="3">
                  <c:v>340</c:v>
                </c:pt>
                <c:pt idx="4">
                  <c:v>10</c:v>
                </c:pt>
              </c:numCache>
            </c:numRef>
          </c:val>
        </c:ser>
        <c:ser>
          <c:idx val="1"/>
          <c:order val="1"/>
          <c:tx>
            <c:strRef>
              <c:f>[6]Sheet1!$C$40</c:f>
              <c:strCache>
                <c:ptCount val="1"/>
                <c:pt idx="0">
                  <c:v>ABLA</c:v>
                </c:pt>
              </c:strCache>
            </c:strRef>
          </c:tx>
          <c:cat>
            <c:strRef>
              <c:f>[6]Sheet1!$A$41:$A$45</c:f>
              <c:strCache>
                <c:ptCount val="5"/>
                <c:pt idx="0">
                  <c:v>Dom.</c:v>
                </c:pt>
                <c:pt idx="1">
                  <c:v>CoDom.</c:v>
                </c:pt>
                <c:pt idx="2">
                  <c:v>Interm.</c:v>
                </c:pt>
                <c:pt idx="3">
                  <c:v>Sup.</c:v>
                </c:pt>
                <c:pt idx="4">
                  <c:v>Gap</c:v>
                </c:pt>
              </c:strCache>
            </c:strRef>
          </c:cat>
          <c:val>
            <c:numRef>
              <c:f>[6]Sheet1!$C$41:$C$45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[6]Sheet1!$D$40</c:f>
              <c:strCache>
                <c:ptCount val="1"/>
                <c:pt idx="0">
                  <c:v>PIFL</c:v>
                </c:pt>
              </c:strCache>
            </c:strRef>
          </c:tx>
          <c:cat>
            <c:strRef>
              <c:f>[6]Sheet1!$A$41:$A$45</c:f>
              <c:strCache>
                <c:ptCount val="5"/>
                <c:pt idx="0">
                  <c:v>Dom.</c:v>
                </c:pt>
                <c:pt idx="1">
                  <c:v>CoDom.</c:v>
                </c:pt>
                <c:pt idx="2">
                  <c:v>Interm.</c:v>
                </c:pt>
                <c:pt idx="3">
                  <c:v>Sup.</c:v>
                </c:pt>
                <c:pt idx="4">
                  <c:v>Gap</c:v>
                </c:pt>
              </c:strCache>
            </c:strRef>
          </c:cat>
          <c:val>
            <c:numRef>
              <c:f>[6]Sheet1!$D$41:$D$45</c:f>
              <c:numCache>
                <c:formatCode>General</c:formatCode>
                <c:ptCount val="5"/>
                <c:pt idx="0">
                  <c:v>0</c:v>
                </c:pt>
                <c:pt idx="1">
                  <c:v>10</c:v>
                </c:pt>
                <c:pt idx="2">
                  <c:v>30</c:v>
                </c:pt>
                <c:pt idx="3">
                  <c:v>430</c:v>
                </c:pt>
                <c:pt idx="4">
                  <c:v>10</c:v>
                </c:pt>
              </c:numCache>
            </c:numRef>
          </c:val>
        </c:ser>
        <c:ser>
          <c:idx val="3"/>
          <c:order val="3"/>
          <c:tx>
            <c:strRef>
              <c:f>[6]Sheet1!$E$40</c:f>
              <c:strCache>
                <c:ptCount val="1"/>
                <c:pt idx="0">
                  <c:v>POTR</c:v>
                </c:pt>
              </c:strCache>
            </c:strRef>
          </c:tx>
          <c:cat>
            <c:strRef>
              <c:f>[6]Sheet1!$A$41:$A$45</c:f>
              <c:strCache>
                <c:ptCount val="5"/>
                <c:pt idx="0">
                  <c:v>Dom.</c:v>
                </c:pt>
                <c:pt idx="1">
                  <c:v>CoDom.</c:v>
                </c:pt>
                <c:pt idx="2">
                  <c:v>Interm.</c:v>
                </c:pt>
                <c:pt idx="3">
                  <c:v>Sup.</c:v>
                </c:pt>
                <c:pt idx="4">
                  <c:v>Gap</c:v>
                </c:pt>
              </c:strCache>
            </c:strRef>
          </c:cat>
          <c:val>
            <c:numRef>
              <c:f>[6]Sheet1!$E$41:$E$45</c:f>
              <c:numCache>
                <c:formatCode>General</c:formatCode>
                <c:ptCount val="5"/>
                <c:pt idx="0">
                  <c:v>0</c:v>
                </c:pt>
                <c:pt idx="1">
                  <c:v>10</c:v>
                </c:pt>
                <c:pt idx="2">
                  <c:v>870</c:v>
                </c:pt>
                <c:pt idx="3">
                  <c:v>310</c:v>
                </c:pt>
                <c:pt idx="4">
                  <c:v>0</c:v>
                </c:pt>
              </c:numCache>
            </c:numRef>
          </c:val>
        </c:ser>
        <c:axId val="107478016"/>
        <c:axId val="107824256"/>
      </c:barChart>
      <c:catAx>
        <c:axId val="1074780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Canopy Class</a:t>
                </a:r>
              </a:p>
            </c:rich>
          </c:tx>
          <c:layout/>
        </c:title>
        <c:tickLblPos val="nextTo"/>
        <c:crossAx val="107824256"/>
        <c:crosses val="autoZero"/>
        <c:auto val="1"/>
        <c:lblAlgn val="ctr"/>
        <c:lblOffset val="100"/>
      </c:catAx>
      <c:valAx>
        <c:axId val="10782425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Trees/ha</a:t>
                </a:r>
              </a:p>
            </c:rich>
          </c:tx>
          <c:layout/>
        </c:title>
        <c:numFmt formatCode="General" sourceLinked="1"/>
        <c:tickLblPos val="nextTo"/>
        <c:crossAx val="1074780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Condition Class Frequencies</a:t>
            </a:r>
          </a:p>
        </c:rich>
      </c:tx>
      <c:layout/>
    </c:title>
    <c:plotArea>
      <c:layout/>
      <c:barChart>
        <c:barDir val="col"/>
        <c:grouping val="clustered"/>
        <c:ser>
          <c:idx val="1"/>
          <c:order val="0"/>
          <c:tx>
            <c:strRef>
              <c:f>'Forest Stand Structure Example'!#REF!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'[1]Forest Stand Structure Example'!$J$36:$J$41</c:f>
              <c:strCache>
                <c:ptCount val="6"/>
                <c:pt idx="0">
                  <c:v>Live</c:v>
                </c:pt>
                <c:pt idx="1">
                  <c:v>Marginal</c:v>
                </c:pt>
                <c:pt idx="2">
                  <c:v>Dead Standing</c:v>
                </c:pt>
                <c:pt idx="3">
                  <c:v>Beetle Green</c:v>
                </c:pt>
                <c:pt idx="4">
                  <c:v>Beetle Red</c:v>
                </c:pt>
                <c:pt idx="5">
                  <c:v>Beetle Dead</c:v>
                </c:pt>
              </c:strCache>
            </c:strRef>
          </c:cat>
          <c:val>
            <c:numRef>
              <c:f>'[1]Forest Stand Structure Example'!$L$36:$L$41</c:f>
              <c:numCache>
                <c:formatCode>General</c:formatCode>
                <c:ptCount val="6"/>
                <c:pt idx="0">
                  <c:v>630</c:v>
                </c:pt>
                <c:pt idx="1">
                  <c:v>50</c:v>
                </c:pt>
                <c:pt idx="2">
                  <c:v>820</c:v>
                </c:pt>
                <c:pt idx="3">
                  <c:v>290</c:v>
                </c:pt>
                <c:pt idx="4">
                  <c:v>10</c:v>
                </c:pt>
                <c:pt idx="5">
                  <c:v>40</c:v>
                </c:pt>
              </c:numCache>
            </c:numRef>
          </c:val>
        </c:ser>
        <c:ser>
          <c:idx val="2"/>
          <c:order val="1"/>
          <c:tx>
            <c:strRef>
              <c:f>'[1]Forest Stand Structure Example'!$M$35</c:f>
              <c:strCache>
                <c:ptCount val="1"/>
              </c:strCache>
            </c:strRef>
          </c:tx>
          <c:cat>
            <c:strRef>
              <c:f>'[1]Forest Stand Structure Example'!$J$36:$J$41</c:f>
              <c:strCache>
                <c:ptCount val="6"/>
                <c:pt idx="0">
                  <c:v>Live</c:v>
                </c:pt>
                <c:pt idx="1">
                  <c:v>Marginal</c:v>
                </c:pt>
                <c:pt idx="2">
                  <c:v>Dead Standing</c:v>
                </c:pt>
                <c:pt idx="3">
                  <c:v>Beetle Green</c:v>
                </c:pt>
                <c:pt idx="4">
                  <c:v>Beetle Red</c:v>
                </c:pt>
                <c:pt idx="5">
                  <c:v>Beetle Dead</c:v>
                </c:pt>
              </c:strCache>
            </c:strRef>
          </c:cat>
          <c:val>
            <c:numRef>
              <c:f>'[1]Forest Stand Structure Example'!$M$36:$M$41</c:f>
              <c:numCache>
                <c:formatCode>General</c:formatCode>
                <c:ptCount val="6"/>
              </c:numCache>
            </c:numRef>
          </c:val>
        </c:ser>
        <c:ser>
          <c:idx val="3"/>
          <c:order val="2"/>
          <c:tx>
            <c:strRef>
              <c:f>'[1]Forest Stand Structure Example'!$N$35</c:f>
              <c:strCache>
                <c:ptCount val="1"/>
              </c:strCache>
            </c:strRef>
          </c:tx>
          <c:cat>
            <c:strRef>
              <c:f>'[1]Forest Stand Structure Example'!$J$36:$J$41</c:f>
              <c:strCache>
                <c:ptCount val="6"/>
                <c:pt idx="0">
                  <c:v>Live</c:v>
                </c:pt>
                <c:pt idx="1">
                  <c:v>Marginal</c:v>
                </c:pt>
                <c:pt idx="2">
                  <c:v>Dead Standing</c:v>
                </c:pt>
                <c:pt idx="3">
                  <c:v>Beetle Green</c:v>
                </c:pt>
                <c:pt idx="4">
                  <c:v>Beetle Red</c:v>
                </c:pt>
                <c:pt idx="5">
                  <c:v>Beetle Dead</c:v>
                </c:pt>
              </c:strCache>
            </c:strRef>
          </c:cat>
          <c:val>
            <c:numRef>
              <c:f>'[1]Forest Stand Structure Example'!$N$36:$N$41</c:f>
              <c:numCache>
                <c:formatCode>General</c:formatCode>
                <c:ptCount val="6"/>
              </c:numCache>
            </c:numRef>
          </c:val>
        </c:ser>
        <c:axId val="88702976"/>
        <c:axId val="88704512"/>
      </c:barChart>
      <c:catAx>
        <c:axId val="88702976"/>
        <c:scaling>
          <c:orientation val="minMax"/>
        </c:scaling>
        <c:axPos val="b"/>
        <c:tickLblPos val="nextTo"/>
        <c:crossAx val="88704512"/>
        <c:crosses val="autoZero"/>
        <c:auto val="1"/>
        <c:lblAlgn val="ctr"/>
        <c:lblOffset val="100"/>
      </c:catAx>
      <c:valAx>
        <c:axId val="8870451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Trees/ha</a:t>
                </a:r>
              </a:p>
            </c:rich>
          </c:tx>
          <c:layout/>
        </c:title>
        <c:numFmt formatCode="General" sourceLinked="1"/>
        <c:tickLblPos val="nextTo"/>
        <c:crossAx val="88702976"/>
        <c:crosses val="autoZero"/>
        <c:crossBetween val="between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Stand Structure</a:t>
            </a:r>
          </a:p>
        </c:rich>
      </c:tx>
      <c:layout>
        <c:manualLayout>
          <c:xMode val="edge"/>
          <c:yMode val="edge"/>
          <c:x val="0.32864674868189808"/>
          <c:y val="3.802281368821299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24780316344461"/>
          <c:y val="0.22053231939163498"/>
          <c:w val="0.74516695957820733"/>
          <c:h val="0.54372623574144452"/>
        </c:manualLayout>
      </c:layout>
      <c:barChart>
        <c:barDir val="col"/>
        <c:grouping val="clustered"/>
        <c:ser>
          <c:idx val="2"/>
          <c:order val="0"/>
          <c:tx>
            <c:strRef>
              <c:f>'[2]Forest Stand Structure Example'!$C$6</c:f>
              <c:strCache>
                <c:ptCount val="1"/>
                <c:pt idx="0">
                  <c:v>POTR/ha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'[2]Forest Stand Structure Example'!$A$7:$A$13</c:f>
              <c:strCache>
                <c:ptCount val="7"/>
                <c:pt idx="0">
                  <c:v>1= seedlings</c:v>
                </c:pt>
                <c:pt idx="1">
                  <c:v>2= saplings</c:v>
                </c:pt>
                <c:pt idx="2">
                  <c:v>1= ( 5-10)</c:v>
                </c:pt>
                <c:pt idx="3">
                  <c:v>2= (11-15)</c:v>
                </c:pt>
                <c:pt idx="4">
                  <c:v>3= (16-20)</c:v>
                </c:pt>
                <c:pt idx="5">
                  <c:v>4= (21-30)</c:v>
                </c:pt>
                <c:pt idx="6">
                  <c:v>5= (31-40)</c:v>
                </c:pt>
              </c:strCache>
            </c:strRef>
          </c:cat>
          <c:val>
            <c:numRef>
              <c:f>'[2]Forest Stand Structure Example'!$C$7:$C$13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360</c:v>
                </c:pt>
                <c:pt idx="3">
                  <c:v>430</c:v>
                </c:pt>
                <c:pt idx="4">
                  <c:v>230</c:v>
                </c:pt>
                <c:pt idx="5">
                  <c:v>40</c:v>
                </c:pt>
                <c:pt idx="6">
                  <c:v>0</c:v>
                </c:pt>
              </c:numCache>
            </c:numRef>
          </c:val>
        </c:ser>
        <c:ser>
          <c:idx val="3"/>
          <c:order val="1"/>
          <c:tx>
            <c:strRef>
              <c:f>'[2]Forest Stand Structure Example'!$D$6</c:f>
              <c:strCache>
                <c:ptCount val="1"/>
                <c:pt idx="0">
                  <c:v>ABLA/ha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'[2]Forest Stand Structure Example'!$A$7:$A$13</c:f>
              <c:strCache>
                <c:ptCount val="7"/>
                <c:pt idx="0">
                  <c:v>1= seedlings</c:v>
                </c:pt>
                <c:pt idx="1">
                  <c:v>2= saplings</c:v>
                </c:pt>
                <c:pt idx="2">
                  <c:v>1= ( 5-10)</c:v>
                </c:pt>
                <c:pt idx="3">
                  <c:v>2= (11-15)</c:v>
                </c:pt>
                <c:pt idx="4">
                  <c:v>3= (16-20)</c:v>
                </c:pt>
                <c:pt idx="5">
                  <c:v>4= (21-30)</c:v>
                </c:pt>
                <c:pt idx="6">
                  <c:v>5= (31-40)</c:v>
                </c:pt>
              </c:strCache>
            </c:strRef>
          </c:cat>
          <c:val>
            <c:numRef>
              <c:f>'[2]Forest Stand Structure Example'!$D$7:$D$13</c:f>
              <c:numCache>
                <c:formatCode>General</c:formatCode>
                <c:ptCount val="7"/>
                <c:pt idx="0">
                  <c:v>760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2"/>
          <c:tx>
            <c:strRef>
              <c:f>'[2]Forest Stand Structure Example'!$E$6</c:f>
              <c:strCache>
                <c:ptCount val="1"/>
                <c:pt idx="0">
                  <c:v>PIFL/ha</c:v>
                </c:pt>
              </c:strCache>
            </c:strRef>
          </c:tx>
          <c:spPr>
            <a:solidFill>
              <a:srgbClr val="6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'[2]Forest Stand Structure Example'!$A$7:$A$13</c:f>
              <c:strCache>
                <c:ptCount val="7"/>
                <c:pt idx="0">
                  <c:v>1= seedlings</c:v>
                </c:pt>
                <c:pt idx="1">
                  <c:v>2= saplings</c:v>
                </c:pt>
                <c:pt idx="2">
                  <c:v>1= ( 5-10)</c:v>
                </c:pt>
                <c:pt idx="3">
                  <c:v>2= (11-15)</c:v>
                </c:pt>
                <c:pt idx="4">
                  <c:v>3= (16-20)</c:v>
                </c:pt>
                <c:pt idx="5">
                  <c:v>4= (21-30)</c:v>
                </c:pt>
                <c:pt idx="6">
                  <c:v>5= (31-40)</c:v>
                </c:pt>
              </c:strCache>
            </c:strRef>
          </c:cat>
          <c:val>
            <c:numRef>
              <c:f>'[2]Forest Stand Structure Example'!$E$7:$E$13</c:f>
              <c:numCache>
                <c:formatCode>General</c:formatCode>
                <c:ptCount val="7"/>
                <c:pt idx="0">
                  <c:v>80</c:v>
                </c:pt>
                <c:pt idx="1">
                  <c:v>10</c:v>
                </c:pt>
                <c:pt idx="2">
                  <c:v>30</c:v>
                </c:pt>
                <c:pt idx="3">
                  <c:v>10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0"/>
          <c:order val="3"/>
          <c:tx>
            <c:strRef>
              <c:f>'[2]Forest Stand Structure Example'!$F$6</c:f>
              <c:strCache>
                <c:ptCount val="1"/>
                <c:pt idx="0">
                  <c:v>PIC0/ha</c:v>
                </c:pt>
              </c:strCache>
            </c:strRef>
          </c:tx>
          <c:cat>
            <c:strRef>
              <c:f>'[2]Forest Stand Structure Example'!$A$7:$A$13</c:f>
              <c:strCache>
                <c:ptCount val="7"/>
                <c:pt idx="0">
                  <c:v>1= seedlings</c:v>
                </c:pt>
                <c:pt idx="1">
                  <c:v>2= saplings</c:v>
                </c:pt>
                <c:pt idx="2">
                  <c:v>1= ( 5-10)</c:v>
                </c:pt>
                <c:pt idx="3">
                  <c:v>2= (11-15)</c:v>
                </c:pt>
                <c:pt idx="4">
                  <c:v>3= (16-20)</c:v>
                </c:pt>
                <c:pt idx="5">
                  <c:v>4= (21-30)</c:v>
                </c:pt>
                <c:pt idx="6">
                  <c:v>5= (31-40)</c:v>
                </c:pt>
              </c:strCache>
            </c:strRef>
          </c:cat>
          <c:val>
            <c:numRef>
              <c:f>'[2]Forest Stand Structure Example'!$F$7:$F$13</c:f>
              <c:numCache>
                <c:formatCode>General</c:formatCode>
                <c:ptCount val="7"/>
                <c:pt idx="0">
                  <c:v>60</c:v>
                </c:pt>
                <c:pt idx="1">
                  <c:v>0</c:v>
                </c:pt>
                <c:pt idx="2">
                  <c:v>130</c:v>
                </c:pt>
                <c:pt idx="3">
                  <c:v>130</c:v>
                </c:pt>
                <c:pt idx="4">
                  <c:v>140</c:v>
                </c:pt>
                <c:pt idx="5">
                  <c:v>210</c:v>
                </c:pt>
                <c:pt idx="6">
                  <c:v>130</c:v>
                </c:pt>
              </c:numCache>
            </c:numRef>
          </c:val>
        </c:ser>
        <c:axId val="105894656"/>
        <c:axId val="105896576"/>
      </c:barChart>
      <c:catAx>
        <c:axId val="1058946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Size Class (cm)</a:t>
                </a:r>
              </a:p>
            </c:rich>
          </c:tx>
          <c:layout>
            <c:manualLayout>
              <c:xMode val="edge"/>
              <c:yMode val="edge"/>
              <c:x val="0.40773286467486891"/>
              <c:y val="0.8669201520912547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896576"/>
        <c:crosses val="autoZero"/>
        <c:lblAlgn val="ctr"/>
        <c:lblOffset val="100"/>
        <c:tickLblSkip val="1"/>
        <c:tickMarkSkip val="1"/>
      </c:catAx>
      <c:valAx>
        <c:axId val="1058965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Trees/ha</a:t>
                </a:r>
              </a:p>
            </c:rich>
          </c:tx>
          <c:layout>
            <c:manualLayout>
              <c:xMode val="edge"/>
              <c:yMode val="edge"/>
              <c:x val="3.3391915641476345E-2"/>
              <c:y val="0.2509505703422060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89465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697715289982581"/>
          <c:y val="0.47528517110266266"/>
          <c:w val="0.10317165538841938"/>
          <c:h val="0.2865958105046758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&amp;Lby Laura Hudson
</c:oddFooter>
    </c:headerFooter>
    <c:pageMargins b="1" l="0.75000000000000122" r="0.75000000000000122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Condition Class Frequencies</a:t>
            </a:r>
          </a:p>
        </c:rich>
      </c:tx>
      <c:layout/>
    </c:title>
    <c:plotArea>
      <c:layout/>
      <c:barChart>
        <c:barDir val="col"/>
        <c:grouping val="clustered"/>
        <c:ser>
          <c:idx val="1"/>
          <c:order val="0"/>
          <c:tx>
            <c:strRef>
              <c:f>'Forest Stand Structure Example'!#REF!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'[2]Forest Stand Structure Example'!$J$36:$J$41</c:f>
              <c:strCache>
                <c:ptCount val="6"/>
                <c:pt idx="0">
                  <c:v>Live</c:v>
                </c:pt>
                <c:pt idx="1">
                  <c:v>Marginal</c:v>
                </c:pt>
                <c:pt idx="2">
                  <c:v>Dead Standing</c:v>
                </c:pt>
                <c:pt idx="3">
                  <c:v>Beetle Green</c:v>
                </c:pt>
                <c:pt idx="4">
                  <c:v>Beetle Red</c:v>
                </c:pt>
                <c:pt idx="5">
                  <c:v>Beetle Dead</c:v>
                </c:pt>
              </c:strCache>
            </c:strRef>
          </c:cat>
          <c:val>
            <c:numRef>
              <c:f>'[2]Forest Stand Structure Example'!$L$36:$L$41</c:f>
              <c:numCache>
                <c:formatCode>General</c:formatCode>
                <c:ptCount val="6"/>
                <c:pt idx="0">
                  <c:v>630</c:v>
                </c:pt>
                <c:pt idx="1">
                  <c:v>50</c:v>
                </c:pt>
                <c:pt idx="2">
                  <c:v>820</c:v>
                </c:pt>
                <c:pt idx="3">
                  <c:v>290</c:v>
                </c:pt>
                <c:pt idx="4">
                  <c:v>10</c:v>
                </c:pt>
                <c:pt idx="5">
                  <c:v>40</c:v>
                </c:pt>
              </c:numCache>
            </c:numRef>
          </c:val>
        </c:ser>
        <c:ser>
          <c:idx val="2"/>
          <c:order val="1"/>
          <c:tx>
            <c:strRef>
              <c:f>'[2]Forest Stand Structure Example'!$M$35</c:f>
              <c:strCache>
                <c:ptCount val="1"/>
              </c:strCache>
            </c:strRef>
          </c:tx>
          <c:cat>
            <c:strRef>
              <c:f>'[2]Forest Stand Structure Example'!$J$36:$J$41</c:f>
              <c:strCache>
                <c:ptCount val="6"/>
                <c:pt idx="0">
                  <c:v>Live</c:v>
                </c:pt>
                <c:pt idx="1">
                  <c:v>Marginal</c:v>
                </c:pt>
                <c:pt idx="2">
                  <c:v>Dead Standing</c:v>
                </c:pt>
                <c:pt idx="3">
                  <c:v>Beetle Green</c:v>
                </c:pt>
                <c:pt idx="4">
                  <c:v>Beetle Red</c:v>
                </c:pt>
                <c:pt idx="5">
                  <c:v>Beetle Dead</c:v>
                </c:pt>
              </c:strCache>
            </c:strRef>
          </c:cat>
          <c:val>
            <c:numRef>
              <c:f>'[2]Forest Stand Structure Example'!$M$36:$M$41</c:f>
              <c:numCache>
                <c:formatCode>General</c:formatCode>
                <c:ptCount val="6"/>
              </c:numCache>
            </c:numRef>
          </c:val>
        </c:ser>
        <c:ser>
          <c:idx val="3"/>
          <c:order val="2"/>
          <c:tx>
            <c:strRef>
              <c:f>'[2]Forest Stand Structure Example'!$N$35</c:f>
              <c:strCache>
                <c:ptCount val="1"/>
              </c:strCache>
            </c:strRef>
          </c:tx>
          <c:cat>
            <c:strRef>
              <c:f>'[2]Forest Stand Structure Example'!$J$36:$J$41</c:f>
              <c:strCache>
                <c:ptCount val="6"/>
                <c:pt idx="0">
                  <c:v>Live</c:v>
                </c:pt>
                <c:pt idx="1">
                  <c:v>Marginal</c:v>
                </c:pt>
                <c:pt idx="2">
                  <c:v>Dead Standing</c:v>
                </c:pt>
                <c:pt idx="3">
                  <c:v>Beetle Green</c:v>
                </c:pt>
                <c:pt idx="4">
                  <c:v>Beetle Red</c:v>
                </c:pt>
                <c:pt idx="5">
                  <c:v>Beetle Dead</c:v>
                </c:pt>
              </c:strCache>
            </c:strRef>
          </c:cat>
          <c:val>
            <c:numRef>
              <c:f>'[2]Forest Stand Structure Example'!$N$36:$N$41</c:f>
              <c:numCache>
                <c:formatCode>General</c:formatCode>
                <c:ptCount val="6"/>
              </c:numCache>
            </c:numRef>
          </c:val>
        </c:ser>
        <c:axId val="106786816"/>
        <c:axId val="106788352"/>
      </c:barChart>
      <c:catAx>
        <c:axId val="106786816"/>
        <c:scaling>
          <c:orientation val="minMax"/>
        </c:scaling>
        <c:axPos val="b"/>
        <c:tickLblPos val="nextTo"/>
        <c:crossAx val="106788352"/>
        <c:crosses val="autoZero"/>
        <c:auto val="1"/>
        <c:lblAlgn val="ctr"/>
        <c:lblOffset val="100"/>
      </c:catAx>
      <c:valAx>
        <c:axId val="10678835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Trees/ha</a:t>
                </a:r>
              </a:p>
            </c:rich>
          </c:tx>
          <c:layout/>
        </c:title>
        <c:numFmt formatCode="General" sourceLinked="1"/>
        <c:tickLblPos val="nextTo"/>
        <c:crossAx val="106786816"/>
        <c:crosses val="autoZero"/>
        <c:crossBetween val="between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Canopy Class Frequencies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'Emma''s Group (Roadside A)'!$C$36</c:f>
              <c:strCache>
                <c:ptCount val="1"/>
                <c:pt idx="0">
                  <c:v>ABLA</c:v>
                </c:pt>
              </c:strCache>
            </c:strRef>
          </c:tx>
          <c:cat>
            <c:strRef>
              <c:f>'Emma''s Group (Roadside A)'!$B$37:$B$41</c:f>
              <c:strCache>
                <c:ptCount val="5"/>
                <c:pt idx="0">
                  <c:v>Dom.</c:v>
                </c:pt>
                <c:pt idx="1">
                  <c:v>CoDom.</c:v>
                </c:pt>
                <c:pt idx="2">
                  <c:v>Interm.</c:v>
                </c:pt>
                <c:pt idx="3">
                  <c:v>Sup.</c:v>
                </c:pt>
                <c:pt idx="4">
                  <c:v>Gap</c:v>
                </c:pt>
              </c:strCache>
            </c:strRef>
          </c:cat>
          <c:val>
            <c:numRef>
              <c:f>'Emma''s Group (Roadside A)'!$C$37:$C$41</c:f>
              <c:numCache>
                <c:formatCode>General</c:formatCode>
                <c:ptCount val="5"/>
                <c:pt idx="0">
                  <c:v>0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'Emma''s Group (Roadside A)'!$D$36</c:f>
              <c:strCache>
                <c:ptCount val="1"/>
                <c:pt idx="0">
                  <c:v>PIFL</c:v>
                </c:pt>
              </c:strCache>
            </c:strRef>
          </c:tx>
          <c:cat>
            <c:strRef>
              <c:f>'Emma''s Group (Roadside A)'!$B$37:$B$41</c:f>
              <c:strCache>
                <c:ptCount val="5"/>
                <c:pt idx="0">
                  <c:v>Dom.</c:v>
                </c:pt>
                <c:pt idx="1">
                  <c:v>CoDom.</c:v>
                </c:pt>
                <c:pt idx="2">
                  <c:v>Interm.</c:v>
                </c:pt>
                <c:pt idx="3">
                  <c:v>Sup.</c:v>
                </c:pt>
                <c:pt idx="4">
                  <c:v>Gap</c:v>
                </c:pt>
              </c:strCache>
            </c:strRef>
          </c:cat>
          <c:val>
            <c:numRef>
              <c:f>'Emma''s Group (Roadside A)'!$D$37:$D$41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'Emma''s Group (Roadside A)'!$E$36</c:f>
              <c:strCache>
                <c:ptCount val="1"/>
                <c:pt idx="0">
                  <c:v>PICO</c:v>
                </c:pt>
              </c:strCache>
            </c:strRef>
          </c:tx>
          <c:cat>
            <c:strRef>
              <c:f>'Emma''s Group (Roadside A)'!$B$37:$B$41</c:f>
              <c:strCache>
                <c:ptCount val="5"/>
                <c:pt idx="0">
                  <c:v>Dom.</c:v>
                </c:pt>
                <c:pt idx="1">
                  <c:v>CoDom.</c:v>
                </c:pt>
                <c:pt idx="2">
                  <c:v>Interm.</c:v>
                </c:pt>
                <c:pt idx="3">
                  <c:v>Sup.</c:v>
                </c:pt>
                <c:pt idx="4">
                  <c:v>Gap</c:v>
                </c:pt>
              </c:strCache>
            </c:strRef>
          </c:cat>
          <c:val>
            <c:numRef>
              <c:f>'Emma''s Group (Roadside A)'!$E$37:$E$41</c:f>
              <c:numCache>
                <c:formatCode>General</c:formatCode>
                <c:ptCount val="5"/>
                <c:pt idx="0">
                  <c:v>120</c:v>
                </c:pt>
                <c:pt idx="1">
                  <c:v>350</c:v>
                </c:pt>
                <c:pt idx="2">
                  <c:v>90</c:v>
                </c:pt>
                <c:pt idx="3">
                  <c:v>140</c:v>
                </c:pt>
                <c:pt idx="4">
                  <c:v>20</c:v>
                </c:pt>
              </c:numCache>
            </c:numRef>
          </c:val>
        </c:ser>
        <c:ser>
          <c:idx val="3"/>
          <c:order val="3"/>
          <c:tx>
            <c:strRef>
              <c:f>'Emma''s Group (Roadside A)'!$F$36</c:f>
              <c:strCache>
                <c:ptCount val="1"/>
                <c:pt idx="0">
                  <c:v>POTR</c:v>
                </c:pt>
              </c:strCache>
            </c:strRef>
          </c:tx>
          <c:cat>
            <c:strRef>
              <c:f>'Emma''s Group (Roadside A)'!$B$37:$B$41</c:f>
              <c:strCache>
                <c:ptCount val="5"/>
                <c:pt idx="0">
                  <c:v>Dom.</c:v>
                </c:pt>
                <c:pt idx="1">
                  <c:v>CoDom.</c:v>
                </c:pt>
                <c:pt idx="2">
                  <c:v>Interm.</c:v>
                </c:pt>
                <c:pt idx="3">
                  <c:v>Sup.</c:v>
                </c:pt>
                <c:pt idx="4">
                  <c:v>Gap</c:v>
                </c:pt>
              </c:strCache>
            </c:strRef>
          </c:cat>
          <c:val>
            <c:numRef>
              <c:f>'Emma''s Group (Roadside A)'!$F$37:$F$41</c:f>
              <c:numCache>
                <c:formatCode>General</c:formatCode>
                <c:ptCount val="5"/>
                <c:pt idx="0">
                  <c:v>0</c:v>
                </c:pt>
                <c:pt idx="1">
                  <c:v>410</c:v>
                </c:pt>
                <c:pt idx="2">
                  <c:v>360</c:v>
                </c:pt>
                <c:pt idx="3">
                  <c:v>270</c:v>
                </c:pt>
                <c:pt idx="4">
                  <c:v>70</c:v>
                </c:pt>
              </c:numCache>
            </c:numRef>
          </c:val>
        </c:ser>
        <c:axId val="130824064"/>
        <c:axId val="130867584"/>
      </c:barChart>
      <c:catAx>
        <c:axId val="130824064"/>
        <c:scaling>
          <c:orientation val="minMax"/>
        </c:scaling>
        <c:axPos val="b"/>
        <c:tickLblPos val="nextTo"/>
        <c:crossAx val="130867584"/>
        <c:crosses val="autoZero"/>
        <c:auto val="1"/>
        <c:lblAlgn val="ctr"/>
        <c:lblOffset val="100"/>
      </c:catAx>
      <c:valAx>
        <c:axId val="130867584"/>
        <c:scaling>
          <c:orientation val="minMax"/>
        </c:scaling>
        <c:axPos val="l"/>
        <c:majorGridlines/>
        <c:numFmt formatCode="General" sourceLinked="1"/>
        <c:tickLblPos val="nextTo"/>
        <c:crossAx val="1308240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Canopy</a:t>
            </a:r>
            <a:r>
              <a:rPr lang="en-US" baseline="0"/>
              <a:t> Class Frequencies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[3]Sheet1!$C$25</c:f>
              <c:strCache>
                <c:ptCount val="1"/>
                <c:pt idx="0">
                  <c:v>PIFL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cat>
            <c:strRef>
              <c:f>[3]Sheet1!$B$26:$B$30</c:f>
              <c:strCache>
                <c:ptCount val="5"/>
                <c:pt idx="0">
                  <c:v>Gap</c:v>
                </c:pt>
                <c:pt idx="1">
                  <c:v>Suppressed</c:v>
                </c:pt>
                <c:pt idx="2">
                  <c:v>Intermediate</c:v>
                </c:pt>
                <c:pt idx="3">
                  <c:v>Co-Dominant</c:v>
                </c:pt>
                <c:pt idx="4">
                  <c:v>Dominant</c:v>
                </c:pt>
              </c:strCache>
            </c:strRef>
          </c:cat>
          <c:val>
            <c:numRef>
              <c:f>[3]Sheet1!$C$26:$C$30</c:f>
              <c:numCache>
                <c:formatCode>General</c:formatCode>
                <c:ptCount val="5"/>
                <c:pt idx="0">
                  <c:v>0</c:v>
                </c:pt>
                <c:pt idx="1">
                  <c:v>300</c:v>
                </c:pt>
                <c:pt idx="2">
                  <c:v>280</c:v>
                </c:pt>
                <c:pt idx="3">
                  <c:v>480</c:v>
                </c:pt>
                <c:pt idx="4">
                  <c:v>120</c:v>
                </c:pt>
              </c:numCache>
            </c:numRef>
          </c:val>
        </c:ser>
        <c:ser>
          <c:idx val="1"/>
          <c:order val="1"/>
          <c:tx>
            <c:strRef>
              <c:f>[3]Sheet1!$D$25</c:f>
              <c:strCache>
                <c:ptCount val="1"/>
                <c:pt idx="0">
                  <c:v>POTR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cat>
            <c:strRef>
              <c:f>[3]Sheet1!$B$26:$B$30</c:f>
              <c:strCache>
                <c:ptCount val="5"/>
                <c:pt idx="0">
                  <c:v>Gap</c:v>
                </c:pt>
                <c:pt idx="1">
                  <c:v>Suppressed</c:v>
                </c:pt>
                <c:pt idx="2">
                  <c:v>Intermediate</c:v>
                </c:pt>
                <c:pt idx="3">
                  <c:v>Co-Dominant</c:v>
                </c:pt>
                <c:pt idx="4">
                  <c:v>Dominant</c:v>
                </c:pt>
              </c:strCache>
            </c:strRef>
          </c:cat>
          <c:val>
            <c:numRef>
              <c:f>[3]Sheet1!$D$26:$D$30</c:f>
              <c:numCache>
                <c:formatCode>General</c:formatCode>
                <c:ptCount val="5"/>
                <c:pt idx="0">
                  <c:v>0</c:v>
                </c:pt>
                <c:pt idx="1">
                  <c:v>30</c:v>
                </c:pt>
                <c:pt idx="2">
                  <c:v>30</c:v>
                </c:pt>
                <c:pt idx="3">
                  <c:v>10</c:v>
                </c:pt>
                <c:pt idx="4">
                  <c:v>0</c:v>
                </c:pt>
              </c:numCache>
            </c:numRef>
          </c:val>
        </c:ser>
        <c:axId val="106817792"/>
        <c:axId val="106828160"/>
      </c:barChart>
      <c:catAx>
        <c:axId val="1068177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Canopy Class</a:t>
                </a:r>
              </a:p>
            </c:rich>
          </c:tx>
          <c:layout/>
        </c:title>
        <c:tickLblPos val="nextTo"/>
        <c:crossAx val="106828160"/>
        <c:crosses val="autoZero"/>
        <c:auto val="1"/>
        <c:lblAlgn val="ctr"/>
        <c:lblOffset val="100"/>
      </c:catAx>
      <c:valAx>
        <c:axId val="10682816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Trees</a:t>
                </a:r>
                <a:r>
                  <a:rPr lang="en-US" sz="1400" baseline="0"/>
                  <a:t> / Hectare</a:t>
                </a:r>
                <a:endParaRPr lang="en-US" sz="1400"/>
              </a:p>
            </c:rich>
          </c:tx>
          <c:layout/>
        </c:title>
        <c:numFmt formatCode="General" sourceLinked="1"/>
        <c:tickLblPos val="nextTo"/>
        <c:crossAx val="1068177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Condition Class</a:t>
            </a:r>
            <a:r>
              <a:rPr lang="en-US" baseline="0"/>
              <a:t> Frequencies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[3]Sheet1!$I$49</c:f>
              <c:strCache>
                <c:ptCount val="1"/>
                <c:pt idx="0">
                  <c:v>PIFL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cat>
            <c:strRef>
              <c:f>[3]Sheet1!$H$50:$H$55</c:f>
              <c:strCache>
                <c:ptCount val="6"/>
                <c:pt idx="0">
                  <c:v>Living</c:v>
                </c:pt>
                <c:pt idx="1">
                  <c:v>Marginal</c:v>
                </c:pt>
                <c:pt idx="2">
                  <c:v>Dead Standing</c:v>
                </c:pt>
                <c:pt idx="3">
                  <c:v>Beetle Green</c:v>
                </c:pt>
                <c:pt idx="4">
                  <c:v>Beetle Red</c:v>
                </c:pt>
                <c:pt idx="5">
                  <c:v>Beetle Dead</c:v>
                </c:pt>
              </c:strCache>
            </c:strRef>
          </c:cat>
          <c:val>
            <c:numRef>
              <c:f>[3]Sheet1!$I$50:$I$55</c:f>
              <c:numCache>
                <c:formatCode>General</c:formatCode>
                <c:ptCount val="6"/>
                <c:pt idx="0">
                  <c:v>120</c:v>
                </c:pt>
                <c:pt idx="1">
                  <c:v>260</c:v>
                </c:pt>
                <c:pt idx="2">
                  <c:v>190</c:v>
                </c:pt>
                <c:pt idx="3">
                  <c:v>470</c:v>
                </c:pt>
                <c:pt idx="4">
                  <c:v>40</c:v>
                </c:pt>
                <c:pt idx="5">
                  <c:v>100</c:v>
                </c:pt>
              </c:numCache>
            </c:numRef>
          </c:val>
        </c:ser>
        <c:ser>
          <c:idx val="1"/>
          <c:order val="1"/>
          <c:tx>
            <c:strRef>
              <c:f>[3]Sheet1!$J$49</c:f>
              <c:strCache>
                <c:ptCount val="1"/>
              </c:strCache>
            </c:strRef>
          </c:tx>
          <c:cat>
            <c:strRef>
              <c:f>[3]Sheet1!$H$50:$H$55</c:f>
              <c:strCache>
                <c:ptCount val="6"/>
                <c:pt idx="0">
                  <c:v>Living</c:v>
                </c:pt>
                <c:pt idx="1">
                  <c:v>Marginal</c:v>
                </c:pt>
                <c:pt idx="2">
                  <c:v>Dead Standing</c:v>
                </c:pt>
                <c:pt idx="3">
                  <c:v>Beetle Green</c:v>
                </c:pt>
                <c:pt idx="4">
                  <c:v>Beetle Red</c:v>
                </c:pt>
                <c:pt idx="5">
                  <c:v>Beetle Dead</c:v>
                </c:pt>
              </c:strCache>
            </c:strRef>
          </c:cat>
          <c:val>
            <c:numRef>
              <c:f>[3]Sheet1!$J$50:$J$55</c:f>
              <c:numCache>
                <c:formatCode>General</c:formatCode>
                <c:ptCount val="6"/>
              </c:numCache>
            </c:numRef>
          </c:val>
        </c:ser>
        <c:ser>
          <c:idx val="2"/>
          <c:order val="2"/>
          <c:tx>
            <c:strRef>
              <c:f>[3]Sheet1!$K$49</c:f>
              <c:strCache>
                <c:ptCount val="1"/>
                <c:pt idx="0">
                  <c:v>POTR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cat>
            <c:strRef>
              <c:f>[3]Sheet1!$H$50:$H$55</c:f>
              <c:strCache>
                <c:ptCount val="6"/>
                <c:pt idx="0">
                  <c:v>Living</c:v>
                </c:pt>
                <c:pt idx="1">
                  <c:v>Marginal</c:v>
                </c:pt>
                <c:pt idx="2">
                  <c:v>Dead Standing</c:v>
                </c:pt>
                <c:pt idx="3">
                  <c:v>Beetle Green</c:v>
                </c:pt>
                <c:pt idx="4">
                  <c:v>Beetle Red</c:v>
                </c:pt>
                <c:pt idx="5">
                  <c:v>Beetle Dead</c:v>
                </c:pt>
              </c:strCache>
            </c:strRef>
          </c:cat>
          <c:val>
            <c:numRef>
              <c:f>[3]Sheet1!$K$50:$K$55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70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axId val="106850176"/>
        <c:axId val="106856448"/>
      </c:barChart>
      <c:catAx>
        <c:axId val="1068501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Condition Class</a:t>
                </a:r>
              </a:p>
            </c:rich>
          </c:tx>
          <c:layout/>
        </c:title>
        <c:tickLblPos val="nextTo"/>
        <c:crossAx val="106856448"/>
        <c:crosses val="autoZero"/>
        <c:auto val="1"/>
        <c:lblAlgn val="ctr"/>
        <c:lblOffset val="100"/>
      </c:catAx>
      <c:valAx>
        <c:axId val="10685644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Trees /</a:t>
                </a:r>
                <a:r>
                  <a:rPr lang="en-US" sz="1400" baseline="0"/>
                  <a:t> Hectare</a:t>
                </a:r>
                <a:endParaRPr lang="en-US" sz="1400"/>
              </a:p>
            </c:rich>
          </c:tx>
          <c:layout/>
        </c:title>
        <c:numFmt formatCode="General" sourceLinked="1"/>
        <c:tickLblPos val="nextTo"/>
        <c:crossAx val="1068501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Size Classes (cm)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[3]Sheet1!$F$3</c:f>
              <c:strCache>
                <c:ptCount val="1"/>
                <c:pt idx="0">
                  <c:v>PIFL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cat>
            <c:strRef>
              <c:f>[3]Sheet1!$E$4:$E$11</c:f>
              <c:strCache>
                <c:ptCount val="8"/>
                <c:pt idx="0">
                  <c:v>Seedlings</c:v>
                </c:pt>
                <c:pt idx="1">
                  <c:v>Saplings</c:v>
                </c:pt>
                <c:pt idx="2">
                  <c:v>5-10.99 cm</c:v>
                </c:pt>
                <c:pt idx="3">
                  <c:v>11-15.99 cm</c:v>
                </c:pt>
                <c:pt idx="4">
                  <c:v>16-20.99 cm</c:v>
                </c:pt>
                <c:pt idx="5">
                  <c:v>21-25.99 cm</c:v>
                </c:pt>
                <c:pt idx="6">
                  <c:v>26-30.99 cm</c:v>
                </c:pt>
                <c:pt idx="7">
                  <c:v>31-35.99 cm</c:v>
                </c:pt>
              </c:strCache>
            </c:strRef>
          </c:cat>
          <c:val>
            <c:numRef>
              <c:f>[3]Sheet1!$F$4:$F$11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290</c:v>
                </c:pt>
                <c:pt idx="3">
                  <c:v>220</c:v>
                </c:pt>
                <c:pt idx="4">
                  <c:v>250</c:v>
                </c:pt>
                <c:pt idx="5">
                  <c:v>260</c:v>
                </c:pt>
                <c:pt idx="6">
                  <c:v>130</c:v>
                </c:pt>
                <c:pt idx="7">
                  <c:v>30</c:v>
                </c:pt>
              </c:numCache>
            </c:numRef>
          </c:val>
        </c:ser>
        <c:ser>
          <c:idx val="1"/>
          <c:order val="1"/>
          <c:tx>
            <c:strRef>
              <c:f>[3]Sheet1!$G$3</c:f>
              <c:strCache>
                <c:ptCount val="1"/>
                <c:pt idx="0">
                  <c:v>POTR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cat>
            <c:strRef>
              <c:f>[3]Sheet1!$E$4:$E$11</c:f>
              <c:strCache>
                <c:ptCount val="8"/>
                <c:pt idx="0">
                  <c:v>Seedlings</c:v>
                </c:pt>
                <c:pt idx="1">
                  <c:v>Saplings</c:v>
                </c:pt>
                <c:pt idx="2">
                  <c:v>5-10.99 cm</c:v>
                </c:pt>
                <c:pt idx="3">
                  <c:v>11-15.99 cm</c:v>
                </c:pt>
                <c:pt idx="4">
                  <c:v>16-20.99 cm</c:v>
                </c:pt>
                <c:pt idx="5">
                  <c:v>21-25.99 cm</c:v>
                </c:pt>
                <c:pt idx="6">
                  <c:v>26-30.99 cm</c:v>
                </c:pt>
                <c:pt idx="7">
                  <c:v>31-35.99 cm</c:v>
                </c:pt>
              </c:strCache>
            </c:strRef>
          </c:cat>
          <c:val>
            <c:numRef>
              <c:f>[3]Sheet1!$G$4:$G$11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50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axId val="106881792"/>
        <c:axId val="106883712"/>
      </c:barChart>
      <c:catAx>
        <c:axId val="1068817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Diameter at breast</a:t>
                </a:r>
                <a:r>
                  <a:rPr lang="en-US" sz="1400" baseline="0"/>
                  <a:t> </a:t>
                </a:r>
                <a:r>
                  <a:rPr lang="en-US" sz="1400"/>
                  <a:t>height</a:t>
                </a:r>
                <a:r>
                  <a:rPr lang="en-US" sz="1400" baseline="0"/>
                  <a:t> (DBH)</a:t>
                </a:r>
                <a:endParaRPr lang="en-US" sz="1400"/>
              </a:p>
            </c:rich>
          </c:tx>
          <c:layout/>
        </c:title>
        <c:tickLblPos val="nextTo"/>
        <c:crossAx val="106883712"/>
        <c:crosses val="autoZero"/>
        <c:auto val="1"/>
        <c:lblAlgn val="ctr"/>
        <c:lblOffset val="100"/>
      </c:catAx>
      <c:valAx>
        <c:axId val="10688371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Trees</a:t>
                </a:r>
                <a:r>
                  <a:rPr lang="en-US" sz="1400" baseline="0"/>
                  <a:t> / Hectare</a:t>
                </a:r>
              </a:p>
            </c:rich>
          </c:tx>
          <c:layout/>
        </c:title>
        <c:numFmt formatCode="General" sourceLinked="1"/>
        <c:tickLblPos val="nextTo"/>
        <c:crossAx val="1068817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Stand Structure</a:t>
            </a:r>
          </a:p>
        </c:rich>
      </c:tx>
      <c:layout>
        <c:manualLayout>
          <c:xMode val="edge"/>
          <c:yMode val="edge"/>
          <c:x val="0.3857466063348422"/>
          <c:y val="3.3073929961089495E-2"/>
        </c:manualLayout>
      </c:layout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[4]Sheet1!$C$5</c:f>
              <c:strCache>
                <c:ptCount val="1"/>
              </c:strCache>
            </c:strRef>
          </c:tx>
          <c:cat>
            <c:strRef>
              <c:f>[4]Sheet1!$B$6:$B$12</c:f>
              <c:strCache>
                <c:ptCount val="7"/>
                <c:pt idx="0">
                  <c:v>1= seedlings</c:v>
                </c:pt>
                <c:pt idx="1">
                  <c:v>2= saplings</c:v>
                </c:pt>
                <c:pt idx="2">
                  <c:v>1= ( 5-10)</c:v>
                </c:pt>
                <c:pt idx="3">
                  <c:v>2= (11-15)</c:v>
                </c:pt>
                <c:pt idx="4">
                  <c:v>3= (16-20)</c:v>
                </c:pt>
                <c:pt idx="5">
                  <c:v>4= (21-30)</c:v>
                </c:pt>
                <c:pt idx="6">
                  <c:v>5= (31-40)</c:v>
                </c:pt>
              </c:strCache>
            </c:strRef>
          </c:cat>
          <c:val>
            <c:numRef>
              <c:f>[4]Sheet1!$C$6:$C$12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tx>
            <c:strRef>
              <c:f>[4]Sheet1!$D$5</c:f>
              <c:strCache>
                <c:ptCount val="1"/>
                <c:pt idx="0">
                  <c:v>PICO/ha</c:v>
                </c:pt>
              </c:strCache>
            </c:strRef>
          </c:tx>
          <c:cat>
            <c:strRef>
              <c:f>[4]Sheet1!$B$6:$B$12</c:f>
              <c:strCache>
                <c:ptCount val="7"/>
                <c:pt idx="0">
                  <c:v>1= seedlings</c:v>
                </c:pt>
                <c:pt idx="1">
                  <c:v>2= saplings</c:v>
                </c:pt>
                <c:pt idx="2">
                  <c:v>1= ( 5-10)</c:v>
                </c:pt>
                <c:pt idx="3">
                  <c:v>2= (11-15)</c:v>
                </c:pt>
                <c:pt idx="4">
                  <c:v>3= (16-20)</c:v>
                </c:pt>
                <c:pt idx="5">
                  <c:v>4= (21-30)</c:v>
                </c:pt>
                <c:pt idx="6">
                  <c:v>5= (31-40)</c:v>
                </c:pt>
              </c:strCache>
            </c:strRef>
          </c:cat>
          <c:val>
            <c:numRef>
              <c:f>[4]Sheet1!$D$6:$D$12</c:f>
              <c:numCache>
                <c:formatCode>General</c:formatCode>
                <c:ptCount val="7"/>
                <c:pt idx="0">
                  <c:v>2400</c:v>
                </c:pt>
                <c:pt idx="1">
                  <c:v>100</c:v>
                </c:pt>
                <c:pt idx="2">
                  <c:v>160</c:v>
                </c:pt>
                <c:pt idx="3">
                  <c:v>100</c:v>
                </c:pt>
                <c:pt idx="4">
                  <c:v>150</c:v>
                </c:pt>
                <c:pt idx="5">
                  <c:v>220</c:v>
                </c:pt>
                <c:pt idx="6">
                  <c:v>40</c:v>
                </c:pt>
              </c:numCache>
            </c:numRef>
          </c:val>
        </c:ser>
        <c:ser>
          <c:idx val="2"/>
          <c:order val="2"/>
          <c:tx>
            <c:strRef>
              <c:f>[4]Sheet1!$E$5</c:f>
              <c:strCache>
                <c:ptCount val="1"/>
                <c:pt idx="0">
                  <c:v>POTR/ha</c:v>
                </c:pt>
              </c:strCache>
            </c:strRef>
          </c:tx>
          <c:cat>
            <c:strRef>
              <c:f>[4]Sheet1!$B$6:$B$12</c:f>
              <c:strCache>
                <c:ptCount val="7"/>
                <c:pt idx="0">
                  <c:v>1= seedlings</c:v>
                </c:pt>
                <c:pt idx="1">
                  <c:v>2= saplings</c:v>
                </c:pt>
                <c:pt idx="2">
                  <c:v>1= ( 5-10)</c:v>
                </c:pt>
                <c:pt idx="3">
                  <c:v>2= (11-15)</c:v>
                </c:pt>
                <c:pt idx="4">
                  <c:v>3= (16-20)</c:v>
                </c:pt>
                <c:pt idx="5">
                  <c:v>4= (21-30)</c:v>
                </c:pt>
                <c:pt idx="6">
                  <c:v>5= (31-40)</c:v>
                </c:pt>
              </c:strCache>
            </c:strRef>
          </c:cat>
          <c:val>
            <c:numRef>
              <c:f>[4]Sheet1!$E$6:$E$12</c:f>
              <c:numCache>
                <c:formatCode>General</c:formatCode>
                <c:ptCount val="7"/>
                <c:pt idx="0">
                  <c:v>1300</c:v>
                </c:pt>
                <c:pt idx="1">
                  <c:v>0</c:v>
                </c:pt>
                <c:pt idx="2">
                  <c:v>390</c:v>
                </c:pt>
                <c:pt idx="3">
                  <c:v>410</c:v>
                </c:pt>
                <c:pt idx="4">
                  <c:v>620</c:v>
                </c:pt>
                <c:pt idx="5">
                  <c:v>60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[4]Sheet1!$F$5</c:f>
              <c:strCache>
                <c:ptCount val="1"/>
                <c:pt idx="0">
                  <c:v>ABLA/ha</c:v>
                </c:pt>
              </c:strCache>
            </c:strRef>
          </c:tx>
          <c:cat>
            <c:strRef>
              <c:f>[4]Sheet1!$B$6:$B$12</c:f>
              <c:strCache>
                <c:ptCount val="7"/>
                <c:pt idx="0">
                  <c:v>1= seedlings</c:v>
                </c:pt>
                <c:pt idx="1">
                  <c:v>2= saplings</c:v>
                </c:pt>
                <c:pt idx="2">
                  <c:v>1= ( 5-10)</c:v>
                </c:pt>
                <c:pt idx="3">
                  <c:v>2= (11-15)</c:v>
                </c:pt>
                <c:pt idx="4">
                  <c:v>3= (16-20)</c:v>
                </c:pt>
                <c:pt idx="5">
                  <c:v>4= (21-30)</c:v>
                </c:pt>
                <c:pt idx="6">
                  <c:v>5= (31-40)</c:v>
                </c:pt>
              </c:strCache>
            </c:strRef>
          </c:cat>
          <c:val>
            <c:numRef>
              <c:f>[4]Sheet1!$F$6:$F$12</c:f>
              <c:numCache>
                <c:formatCode>General</c:formatCode>
                <c:ptCount val="7"/>
                <c:pt idx="0">
                  <c:v>3800</c:v>
                </c:pt>
                <c:pt idx="1">
                  <c:v>200</c:v>
                </c:pt>
                <c:pt idx="2">
                  <c:v>40</c:v>
                </c:pt>
                <c:pt idx="3">
                  <c:v>20</c:v>
                </c:pt>
                <c:pt idx="4">
                  <c:v>10</c:v>
                </c:pt>
                <c:pt idx="5">
                  <c:v>20</c:v>
                </c:pt>
                <c:pt idx="6">
                  <c:v>0</c:v>
                </c:pt>
              </c:numCache>
            </c:numRef>
          </c:val>
        </c:ser>
        <c:axId val="107111936"/>
        <c:axId val="107113856"/>
      </c:barChart>
      <c:catAx>
        <c:axId val="1071119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Size Class (cm)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crossAx val="107113856"/>
        <c:crosses val="autoZero"/>
        <c:auto val="1"/>
        <c:lblAlgn val="ctr"/>
        <c:lblOffset val="100"/>
      </c:catAx>
      <c:valAx>
        <c:axId val="10711385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Trees</a:t>
                </a:r>
                <a:r>
                  <a:rPr lang="en-US" baseline="0"/>
                  <a:t>/ha</a:t>
                </a:r>
                <a:endParaRPr lang="en-US"/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crossAx val="107111936"/>
        <c:crosses val="autoZero"/>
        <c:crossBetween val="between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880090497737555"/>
          <c:y val="0.46108949416342432"/>
          <c:w val="9.9547511312217063E-2"/>
          <c:h val="0.1731517509727627"/>
        </c:manualLayout>
      </c:layout>
    </c:legend>
    <c:plotVisOnly val="1"/>
    <c:dispBlanksAs val="gap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15</xdr:row>
      <xdr:rowOff>104775</xdr:rowOff>
    </xdr:from>
    <xdr:to>
      <xdr:col>8</xdr:col>
      <xdr:colOff>466725</xdr:colOff>
      <xdr:row>31</xdr:row>
      <xdr:rowOff>19050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152400</xdr:colOff>
      <xdr:row>43</xdr:row>
      <xdr:rowOff>161924</xdr:rowOff>
    </xdr:from>
    <xdr:to>
      <xdr:col>14</xdr:col>
      <xdr:colOff>419100</xdr:colOff>
      <xdr:row>57</xdr:row>
      <xdr:rowOff>133349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15</xdr:row>
      <xdr:rowOff>104775</xdr:rowOff>
    </xdr:from>
    <xdr:to>
      <xdr:col>9</xdr:col>
      <xdr:colOff>323851</xdr:colOff>
      <xdr:row>31</xdr:row>
      <xdr:rowOff>161925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152400</xdr:colOff>
      <xdr:row>43</xdr:row>
      <xdr:rowOff>161924</xdr:rowOff>
    </xdr:from>
    <xdr:to>
      <xdr:col>14</xdr:col>
      <xdr:colOff>419100</xdr:colOff>
      <xdr:row>57</xdr:row>
      <xdr:rowOff>133349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257175</xdr:colOff>
      <xdr:row>41</xdr:row>
      <xdr:rowOff>114300</xdr:rowOff>
    </xdr:from>
    <xdr:to>
      <xdr:col>7</xdr:col>
      <xdr:colOff>342900</xdr:colOff>
      <xdr:row>55</xdr:row>
      <xdr:rowOff>180975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114299</xdr:colOff>
      <xdr:row>21</xdr:row>
      <xdr:rowOff>114300</xdr:rowOff>
    </xdr:from>
    <xdr:to>
      <xdr:col>12</xdr:col>
      <xdr:colOff>304799</xdr:colOff>
      <xdr:row>40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123824</xdr:colOff>
      <xdr:row>40</xdr:row>
      <xdr:rowOff>123825</xdr:rowOff>
    </xdr:from>
    <xdr:to>
      <xdr:col>12</xdr:col>
      <xdr:colOff>314324</xdr:colOff>
      <xdr:row>61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123824</xdr:colOff>
      <xdr:row>0</xdr:row>
      <xdr:rowOff>104774</xdr:rowOff>
    </xdr:from>
    <xdr:to>
      <xdr:col>12</xdr:col>
      <xdr:colOff>314324</xdr:colOff>
      <xdr:row>21</xdr:row>
      <xdr:rowOff>19049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525780</xdr:colOff>
      <xdr:row>3</xdr:row>
      <xdr:rowOff>152400</xdr:rowOff>
    </xdr:from>
    <xdr:to>
      <xdr:col>21</xdr:col>
      <xdr:colOff>556260</xdr:colOff>
      <xdr:row>25</xdr:row>
      <xdr:rowOff>30480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137160</xdr:colOff>
      <xdr:row>34</xdr:row>
      <xdr:rowOff>144780</xdr:rowOff>
    </xdr:from>
    <xdr:to>
      <xdr:col>7</xdr:col>
      <xdr:colOff>441960</xdr:colOff>
      <xdr:row>49</xdr:row>
      <xdr:rowOff>30480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868680</xdr:colOff>
      <xdr:row>34</xdr:row>
      <xdr:rowOff>137160</xdr:rowOff>
    </xdr:from>
    <xdr:to>
      <xdr:col>16</xdr:col>
      <xdr:colOff>297180</xdr:colOff>
      <xdr:row>49</xdr:row>
      <xdr:rowOff>22860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14</xdr:row>
      <xdr:rowOff>104775</xdr:rowOff>
    </xdr:from>
    <xdr:to>
      <xdr:col>8</xdr:col>
      <xdr:colOff>466725</xdr:colOff>
      <xdr:row>30</xdr:row>
      <xdr:rowOff>19050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190500</xdr:colOff>
      <xdr:row>42</xdr:row>
      <xdr:rowOff>104774</xdr:rowOff>
    </xdr:from>
    <xdr:to>
      <xdr:col>14</xdr:col>
      <xdr:colOff>457200</xdr:colOff>
      <xdr:row>56</xdr:row>
      <xdr:rowOff>76199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390525</xdr:colOff>
      <xdr:row>40</xdr:row>
      <xdr:rowOff>133350</xdr:rowOff>
    </xdr:from>
    <xdr:to>
      <xdr:col>7</xdr:col>
      <xdr:colOff>542925</xdr:colOff>
      <xdr:row>55</xdr:row>
      <xdr:rowOff>9525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0.35</cdr:x>
      <cdr:y>0.18056</cdr:y>
    </cdr:from>
    <cdr:to>
      <cdr:x>0.56373</cdr:x>
      <cdr:y>0.49505</cdr:y>
    </cdr:to>
    <cdr:sp macro="" textlink="">
      <cdr:nvSpPr>
        <cdr:cNvPr id="2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0200" y="495300"/>
          <a:ext cx="977185" cy="8627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POTR=430 trees</a:t>
          </a:r>
        </a:p>
        <a:p xmlns:a="http://schemas.openxmlformats.org/drawingml/2006/main"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PIFL=270 trees</a:t>
          </a:r>
        </a:p>
        <a:p xmlns:a="http://schemas.openxmlformats.org/drawingml/2006/main"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ABLA=20 trees</a:t>
          </a:r>
        </a:p>
        <a:p xmlns:a="http://schemas.openxmlformats.org/drawingml/2006/main"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(per hectare) 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</xdr:colOff>
      <xdr:row>13</xdr:row>
      <xdr:rowOff>95250</xdr:rowOff>
    </xdr:from>
    <xdr:to>
      <xdr:col>25</xdr:col>
      <xdr:colOff>314325</xdr:colOff>
      <xdr:row>26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17</xdr:row>
      <xdr:rowOff>38100</xdr:rowOff>
    </xdr:from>
    <xdr:to>
      <xdr:col>7</xdr:col>
      <xdr:colOff>85725</xdr:colOff>
      <xdr:row>31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428625</xdr:colOff>
      <xdr:row>35</xdr:row>
      <xdr:rowOff>38100</xdr:rowOff>
    </xdr:from>
    <xdr:to>
      <xdr:col>16</xdr:col>
      <xdr:colOff>38100</xdr:colOff>
      <xdr:row>49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tucker4/LOCALS~1/Temp/VegEcolForestDataEmmaGroup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tucker4/LOCALS~1/Temp/VegEcolForestDataEmmaGroup-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tucker4/LOCALS~1/Temp/DAT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tucker4/LOCALS~1/Temp/Copy%20of%20foreststructuredata-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tucker4/LOCALS~1/Temp/Team%20Awesome-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tucker4/LOCALS~1/Temp/forest%20Analysis(john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est Stand Structure Example"/>
    </sheetNames>
    <sheetDataSet>
      <sheetData sheetId="0">
        <row r="6">
          <cell r="C6" t="str">
            <v>POTR/ha</v>
          </cell>
          <cell r="D6" t="str">
            <v>ABLA/ha</v>
          </cell>
          <cell r="E6" t="str">
            <v>PIFL/ha</v>
          </cell>
          <cell r="F6" t="str">
            <v>PIC0/ha</v>
          </cell>
        </row>
        <row r="7">
          <cell r="A7" t="str">
            <v>1= seedlings</v>
          </cell>
          <cell r="C7">
            <v>0</v>
          </cell>
          <cell r="D7">
            <v>760</v>
          </cell>
          <cell r="E7">
            <v>80</v>
          </cell>
          <cell r="F7">
            <v>60</v>
          </cell>
        </row>
        <row r="8">
          <cell r="A8" t="str">
            <v>2= saplings</v>
          </cell>
          <cell r="C8">
            <v>0</v>
          </cell>
          <cell r="D8">
            <v>10</v>
          </cell>
          <cell r="E8">
            <v>10</v>
          </cell>
          <cell r="F8">
            <v>0</v>
          </cell>
        </row>
        <row r="9">
          <cell r="A9" t="str">
            <v>1= ( 5-10)</v>
          </cell>
          <cell r="C9">
            <v>360</v>
          </cell>
          <cell r="D9">
            <v>0</v>
          </cell>
          <cell r="E9">
            <v>30</v>
          </cell>
          <cell r="F9">
            <v>130</v>
          </cell>
        </row>
        <row r="10">
          <cell r="A10" t="str">
            <v>2= (11-15)</v>
          </cell>
          <cell r="C10">
            <v>430</v>
          </cell>
          <cell r="D10">
            <v>0</v>
          </cell>
          <cell r="E10">
            <v>10</v>
          </cell>
          <cell r="F10">
            <v>130</v>
          </cell>
        </row>
        <row r="11">
          <cell r="A11" t="str">
            <v>3= (16-20)</v>
          </cell>
          <cell r="C11">
            <v>230</v>
          </cell>
          <cell r="D11">
            <v>10</v>
          </cell>
          <cell r="E11">
            <v>10</v>
          </cell>
          <cell r="F11">
            <v>140</v>
          </cell>
        </row>
        <row r="12">
          <cell r="A12" t="str">
            <v>4= (21-30)</v>
          </cell>
          <cell r="C12">
            <v>40</v>
          </cell>
          <cell r="D12">
            <v>0</v>
          </cell>
          <cell r="E12">
            <v>0</v>
          </cell>
          <cell r="F12">
            <v>210</v>
          </cell>
        </row>
        <row r="13">
          <cell r="A13" t="str">
            <v>5= (31-40)</v>
          </cell>
          <cell r="C13">
            <v>0</v>
          </cell>
          <cell r="D13">
            <v>0</v>
          </cell>
          <cell r="E13">
            <v>0</v>
          </cell>
          <cell r="F13">
            <v>130</v>
          </cell>
        </row>
        <row r="36">
          <cell r="C36" t="str">
            <v>ABLA</v>
          </cell>
          <cell r="D36" t="str">
            <v>PIFL</v>
          </cell>
          <cell r="E36" t="str">
            <v>PICO</v>
          </cell>
          <cell r="F36" t="str">
            <v>POTR</v>
          </cell>
          <cell r="J36" t="str">
            <v>Live</v>
          </cell>
          <cell r="L36">
            <v>630</v>
          </cell>
        </row>
        <row r="37">
          <cell r="A37" t="str">
            <v>Dom.</v>
          </cell>
          <cell r="C37">
            <v>0</v>
          </cell>
          <cell r="D37">
            <v>0</v>
          </cell>
          <cell r="E37">
            <v>120</v>
          </cell>
          <cell r="F37">
            <v>0</v>
          </cell>
          <cell r="J37" t="str">
            <v>Marginal</v>
          </cell>
          <cell r="L37">
            <v>50</v>
          </cell>
        </row>
        <row r="38">
          <cell r="A38" t="str">
            <v>CoDom.</v>
          </cell>
          <cell r="C38">
            <v>10</v>
          </cell>
          <cell r="D38">
            <v>0</v>
          </cell>
          <cell r="E38">
            <v>350</v>
          </cell>
          <cell r="F38">
            <v>410</v>
          </cell>
          <cell r="J38" t="str">
            <v>Dead Standing</v>
          </cell>
          <cell r="L38">
            <v>820</v>
          </cell>
        </row>
        <row r="39">
          <cell r="A39" t="str">
            <v>Interm.</v>
          </cell>
          <cell r="C39">
            <v>0</v>
          </cell>
          <cell r="D39">
            <v>0</v>
          </cell>
          <cell r="E39">
            <v>90</v>
          </cell>
          <cell r="F39">
            <v>360</v>
          </cell>
          <cell r="J39" t="str">
            <v>Beetle Green</v>
          </cell>
          <cell r="L39">
            <v>290</v>
          </cell>
        </row>
        <row r="40">
          <cell r="A40" t="str">
            <v>Sup.</v>
          </cell>
          <cell r="C40">
            <v>0</v>
          </cell>
          <cell r="D40">
            <v>50</v>
          </cell>
          <cell r="E40">
            <v>140</v>
          </cell>
          <cell r="F40">
            <v>270</v>
          </cell>
          <cell r="J40" t="str">
            <v>Beetle Red</v>
          </cell>
          <cell r="L40">
            <v>10</v>
          </cell>
        </row>
        <row r="41">
          <cell r="A41" t="str">
            <v>Gap</v>
          </cell>
          <cell r="C41">
            <v>0</v>
          </cell>
          <cell r="D41">
            <v>0</v>
          </cell>
          <cell r="E41">
            <v>20</v>
          </cell>
          <cell r="F41">
            <v>70</v>
          </cell>
          <cell r="J41" t="str">
            <v>Beetle Dead</v>
          </cell>
          <cell r="L41">
            <v>40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orest Stand Structure Example"/>
    </sheetNames>
    <sheetDataSet>
      <sheetData sheetId="0">
        <row r="6">
          <cell r="C6" t="str">
            <v>POTR/ha</v>
          </cell>
          <cell r="D6" t="str">
            <v>ABLA/ha</v>
          </cell>
          <cell r="E6" t="str">
            <v>PIFL/ha</v>
          </cell>
          <cell r="F6" t="str">
            <v>PIC0/ha</v>
          </cell>
        </row>
        <row r="7">
          <cell r="A7" t="str">
            <v>1= seedlings</v>
          </cell>
          <cell r="C7">
            <v>0</v>
          </cell>
          <cell r="D7">
            <v>760</v>
          </cell>
          <cell r="E7">
            <v>80</v>
          </cell>
          <cell r="F7">
            <v>60</v>
          </cell>
        </row>
        <row r="8">
          <cell r="A8" t="str">
            <v>2= saplings</v>
          </cell>
          <cell r="C8">
            <v>0</v>
          </cell>
          <cell r="D8">
            <v>10</v>
          </cell>
          <cell r="E8">
            <v>10</v>
          </cell>
          <cell r="F8">
            <v>0</v>
          </cell>
        </row>
        <row r="9">
          <cell r="A9" t="str">
            <v>1= ( 5-10)</v>
          </cell>
          <cell r="C9">
            <v>360</v>
          </cell>
          <cell r="D9">
            <v>0</v>
          </cell>
          <cell r="E9">
            <v>30</v>
          </cell>
          <cell r="F9">
            <v>130</v>
          </cell>
        </row>
        <row r="10">
          <cell r="A10" t="str">
            <v>2= (11-15)</v>
          </cell>
          <cell r="C10">
            <v>430</v>
          </cell>
          <cell r="D10">
            <v>0</v>
          </cell>
          <cell r="E10">
            <v>10</v>
          </cell>
          <cell r="F10">
            <v>130</v>
          </cell>
        </row>
        <row r="11">
          <cell r="A11" t="str">
            <v>3= (16-20)</v>
          </cell>
          <cell r="C11">
            <v>230</v>
          </cell>
          <cell r="D11">
            <v>10</v>
          </cell>
          <cell r="E11">
            <v>10</v>
          </cell>
          <cell r="F11">
            <v>140</v>
          </cell>
        </row>
        <row r="12">
          <cell r="A12" t="str">
            <v>4= (21-30)</v>
          </cell>
          <cell r="C12">
            <v>40</v>
          </cell>
          <cell r="D12">
            <v>0</v>
          </cell>
          <cell r="E12">
            <v>0</v>
          </cell>
          <cell r="F12">
            <v>210</v>
          </cell>
        </row>
        <row r="13">
          <cell r="A13" t="str">
            <v>5= (31-40)</v>
          </cell>
          <cell r="C13">
            <v>0</v>
          </cell>
          <cell r="D13">
            <v>0</v>
          </cell>
          <cell r="E13">
            <v>0</v>
          </cell>
          <cell r="F13">
            <v>130</v>
          </cell>
        </row>
        <row r="36">
          <cell r="C36" t="str">
            <v>ABLA</v>
          </cell>
          <cell r="D36" t="str">
            <v>PIFL</v>
          </cell>
          <cell r="E36" t="str">
            <v>PICO</v>
          </cell>
          <cell r="F36" t="str">
            <v>POTR</v>
          </cell>
          <cell r="J36" t="str">
            <v>Live</v>
          </cell>
          <cell r="L36">
            <v>630</v>
          </cell>
        </row>
        <row r="37">
          <cell r="A37" t="str">
            <v>Dom.</v>
          </cell>
          <cell r="C37">
            <v>0</v>
          </cell>
          <cell r="D37">
            <v>0</v>
          </cell>
          <cell r="E37">
            <v>120</v>
          </cell>
          <cell r="F37">
            <v>0</v>
          </cell>
          <cell r="J37" t="str">
            <v>Marginal</v>
          </cell>
          <cell r="L37">
            <v>50</v>
          </cell>
        </row>
        <row r="38">
          <cell r="A38" t="str">
            <v>CoDom.</v>
          </cell>
          <cell r="C38">
            <v>10</v>
          </cell>
          <cell r="D38">
            <v>0</v>
          </cell>
          <cell r="E38">
            <v>350</v>
          </cell>
          <cell r="F38">
            <v>410</v>
          </cell>
          <cell r="J38" t="str">
            <v>Dead Standing</v>
          </cell>
          <cell r="L38">
            <v>820</v>
          </cell>
        </row>
        <row r="39">
          <cell r="A39" t="str">
            <v>Interm.</v>
          </cell>
          <cell r="C39">
            <v>0</v>
          </cell>
          <cell r="D39">
            <v>0</v>
          </cell>
          <cell r="E39">
            <v>90</v>
          </cell>
          <cell r="F39">
            <v>360</v>
          </cell>
          <cell r="J39" t="str">
            <v>Beetle Green</v>
          </cell>
          <cell r="L39">
            <v>290</v>
          </cell>
        </row>
        <row r="40">
          <cell r="A40" t="str">
            <v>Sup.</v>
          </cell>
          <cell r="C40">
            <v>0</v>
          </cell>
          <cell r="D40">
            <v>50</v>
          </cell>
          <cell r="E40">
            <v>140</v>
          </cell>
          <cell r="F40">
            <v>270</v>
          </cell>
          <cell r="J40" t="str">
            <v>Beetle Red</v>
          </cell>
          <cell r="L40">
            <v>10</v>
          </cell>
        </row>
        <row r="41">
          <cell r="A41" t="str">
            <v>Gap</v>
          </cell>
          <cell r="C41">
            <v>0</v>
          </cell>
          <cell r="D41">
            <v>0</v>
          </cell>
          <cell r="E41">
            <v>20</v>
          </cell>
          <cell r="F41">
            <v>70</v>
          </cell>
          <cell r="J41" t="str">
            <v>Beetle Dead</v>
          </cell>
          <cell r="L41">
            <v>40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F3" t="str">
            <v>PIFL</v>
          </cell>
          <cell r="G3" t="str">
            <v>POTR</v>
          </cell>
        </row>
        <row r="4">
          <cell r="E4" t="str">
            <v>Seedlings</v>
          </cell>
          <cell r="F4">
            <v>0</v>
          </cell>
          <cell r="G4">
            <v>0</v>
          </cell>
        </row>
        <row r="5">
          <cell r="E5" t="str">
            <v>Saplings</v>
          </cell>
          <cell r="F5">
            <v>0</v>
          </cell>
          <cell r="G5">
            <v>0</v>
          </cell>
        </row>
        <row r="6">
          <cell r="E6" t="str">
            <v>5-10.99 cm</v>
          </cell>
          <cell r="F6">
            <v>290</v>
          </cell>
          <cell r="G6">
            <v>10</v>
          </cell>
        </row>
        <row r="7">
          <cell r="E7" t="str">
            <v>11-15.99 cm</v>
          </cell>
          <cell r="F7">
            <v>220</v>
          </cell>
          <cell r="G7">
            <v>50</v>
          </cell>
        </row>
        <row r="8">
          <cell r="E8" t="str">
            <v>16-20.99 cm</v>
          </cell>
          <cell r="F8">
            <v>250</v>
          </cell>
          <cell r="G8">
            <v>10</v>
          </cell>
        </row>
        <row r="9">
          <cell r="E9" t="str">
            <v>21-25.99 cm</v>
          </cell>
          <cell r="F9">
            <v>260</v>
          </cell>
          <cell r="G9">
            <v>0</v>
          </cell>
        </row>
        <row r="10">
          <cell r="E10" t="str">
            <v>26-30.99 cm</v>
          </cell>
          <cell r="F10">
            <v>130</v>
          </cell>
          <cell r="G10">
            <v>0</v>
          </cell>
        </row>
        <row r="11">
          <cell r="E11" t="str">
            <v>31-35.99 cm</v>
          </cell>
          <cell r="F11">
            <v>30</v>
          </cell>
          <cell r="G11">
            <v>0</v>
          </cell>
        </row>
        <row r="25">
          <cell r="C25" t="str">
            <v>PIFL</v>
          </cell>
          <cell r="D25" t="str">
            <v>POTR</v>
          </cell>
        </row>
        <row r="26">
          <cell r="B26" t="str">
            <v>Gap</v>
          </cell>
          <cell r="C26">
            <v>0</v>
          </cell>
          <cell r="D26">
            <v>0</v>
          </cell>
        </row>
        <row r="27">
          <cell r="B27" t="str">
            <v>Suppressed</v>
          </cell>
          <cell r="C27">
            <v>300</v>
          </cell>
          <cell r="D27">
            <v>30</v>
          </cell>
        </row>
        <row r="28">
          <cell r="B28" t="str">
            <v>Intermediate</v>
          </cell>
          <cell r="C28">
            <v>280</v>
          </cell>
          <cell r="D28">
            <v>30</v>
          </cell>
        </row>
        <row r="29">
          <cell r="B29" t="str">
            <v>Co-Dominant</v>
          </cell>
          <cell r="C29">
            <v>480</v>
          </cell>
          <cell r="D29">
            <v>10</v>
          </cell>
        </row>
        <row r="30">
          <cell r="B30" t="str">
            <v>Dominant</v>
          </cell>
          <cell r="C30">
            <v>120</v>
          </cell>
          <cell r="D30">
            <v>0</v>
          </cell>
        </row>
        <row r="49">
          <cell r="I49" t="str">
            <v>PIFL</v>
          </cell>
          <cell r="K49" t="str">
            <v>POTR</v>
          </cell>
        </row>
        <row r="50">
          <cell r="H50" t="str">
            <v>Living</v>
          </cell>
          <cell r="I50">
            <v>120</v>
          </cell>
          <cell r="K50">
            <v>0</v>
          </cell>
        </row>
        <row r="51">
          <cell r="H51" t="str">
            <v>Marginal</v>
          </cell>
          <cell r="I51">
            <v>260</v>
          </cell>
          <cell r="K51">
            <v>0</v>
          </cell>
        </row>
        <row r="52">
          <cell r="H52" t="str">
            <v>Dead Standing</v>
          </cell>
          <cell r="I52">
            <v>190</v>
          </cell>
          <cell r="K52">
            <v>70</v>
          </cell>
        </row>
        <row r="53">
          <cell r="H53" t="str">
            <v>Beetle Green</v>
          </cell>
          <cell r="I53">
            <v>470</v>
          </cell>
          <cell r="K53">
            <v>0</v>
          </cell>
        </row>
        <row r="54">
          <cell r="H54" t="str">
            <v>Beetle Red</v>
          </cell>
          <cell r="I54">
            <v>40</v>
          </cell>
          <cell r="K54">
            <v>0</v>
          </cell>
        </row>
        <row r="55">
          <cell r="H55" t="str">
            <v>Beetle Dead</v>
          </cell>
          <cell r="I55">
            <v>100</v>
          </cell>
          <cell r="K55">
            <v>0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D5" t="str">
            <v>PICO/ha</v>
          </cell>
          <cell r="E5" t="str">
            <v>POTR/ha</v>
          </cell>
          <cell r="F5" t="str">
            <v>ABLA/ha</v>
          </cell>
        </row>
        <row r="6">
          <cell r="B6" t="str">
            <v>1= seedlings</v>
          </cell>
          <cell r="D6">
            <v>2400</v>
          </cell>
          <cell r="E6">
            <v>1300</v>
          </cell>
          <cell r="F6">
            <v>3800</v>
          </cell>
        </row>
        <row r="7">
          <cell r="B7" t="str">
            <v>2= saplings</v>
          </cell>
          <cell r="D7">
            <v>100</v>
          </cell>
          <cell r="E7">
            <v>0</v>
          </cell>
          <cell r="F7">
            <v>200</v>
          </cell>
        </row>
        <row r="8">
          <cell r="B8" t="str">
            <v>1= ( 5-10)</v>
          </cell>
          <cell r="D8">
            <v>160</v>
          </cell>
          <cell r="E8">
            <v>390</v>
          </cell>
          <cell r="F8">
            <v>40</v>
          </cell>
        </row>
        <row r="9">
          <cell r="B9" t="str">
            <v>2= (11-15)</v>
          </cell>
          <cell r="D9">
            <v>100</v>
          </cell>
          <cell r="E9">
            <v>410</v>
          </cell>
          <cell r="F9">
            <v>20</v>
          </cell>
        </row>
        <row r="10">
          <cell r="B10" t="str">
            <v>3= (16-20)</v>
          </cell>
          <cell r="D10">
            <v>150</v>
          </cell>
          <cell r="E10">
            <v>620</v>
          </cell>
          <cell r="F10">
            <v>10</v>
          </cell>
        </row>
        <row r="11">
          <cell r="B11" t="str">
            <v>4= (21-30)</v>
          </cell>
          <cell r="D11">
            <v>220</v>
          </cell>
          <cell r="E11">
            <v>60</v>
          </cell>
          <cell r="F11">
            <v>20</v>
          </cell>
        </row>
        <row r="12">
          <cell r="B12" t="str">
            <v>5= (31-40)</v>
          </cell>
          <cell r="D12">
            <v>40</v>
          </cell>
          <cell r="E12">
            <v>0</v>
          </cell>
          <cell r="F12">
            <v>0</v>
          </cell>
        </row>
        <row r="28">
          <cell r="J28" t="str">
            <v>PICO</v>
          </cell>
          <cell r="K28" t="str">
            <v>POTR</v>
          </cell>
          <cell r="L28" t="str">
            <v>ABLA</v>
          </cell>
        </row>
        <row r="29">
          <cell r="C29" t="str">
            <v>PICO</v>
          </cell>
          <cell r="D29" t="str">
            <v>POTR</v>
          </cell>
          <cell r="E29" t="str">
            <v>ABLA</v>
          </cell>
          <cell r="I29" t="str">
            <v>Live</v>
          </cell>
          <cell r="J29">
            <v>330</v>
          </cell>
          <cell r="K29">
            <v>760</v>
          </cell>
          <cell r="L29">
            <v>100</v>
          </cell>
        </row>
        <row r="30">
          <cell r="B30" t="str">
            <v>Dom.</v>
          </cell>
          <cell r="C30">
            <v>50</v>
          </cell>
          <cell r="D30">
            <v>30</v>
          </cell>
          <cell r="E30">
            <v>0</v>
          </cell>
          <cell r="I30" t="str">
            <v>Marginal</v>
          </cell>
          <cell r="J30">
            <v>20</v>
          </cell>
          <cell r="K30">
            <v>120</v>
          </cell>
          <cell r="L30">
            <v>0</v>
          </cell>
        </row>
        <row r="31">
          <cell r="B31" t="str">
            <v>CoDom.</v>
          </cell>
          <cell r="C31">
            <v>220</v>
          </cell>
          <cell r="D31">
            <v>840</v>
          </cell>
          <cell r="E31">
            <v>40</v>
          </cell>
          <cell r="I31" t="str">
            <v>Dead Standing</v>
          </cell>
          <cell r="J31">
            <v>130</v>
          </cell>
          <cell r="K31">
            <v>760</v>
          </cell>
          <cell r="L31">
            <v>0</v>
          </cell>
        </row>
        <row r="32">
          <cell r="B32" t="str">
            <v>Interm.</v>
          </cell>
          <cell r="C32">
            <v>30</v>
          </cell>
          <cell r="D32">
            <v>140</v>
          </cell>
          <cell r="E32">
            <v>0</v>
          </cell>
          <cell r="I32" t="str">
            <v>Beetle Green</v>
          </cell>
          <cell r="J32">
            <v>100</v>
          </cell>
          <cell r="K32">
            <v>50</v>
          </cell>
          <cell r="L32">
            <v>0</v>
          </cell>
        </row>
        <row r="33">
          <cell r="B33" t="str">
            <v>Sup.</v>
          </cell>
          <cell r="C33">
            <v>290</v>
          </cell>
          <cell r="D33">
            <v>770</v>
          </cell>
          <cell r="E33">
            <v>60</v>
          </cell>
          <cell r="I33" t="str">
            <v>Beetle Red</v>
          </cell>
          <cell r="J33">
            <v>20</v>
          </cell>
          <cell r="K33">
            <v>10</v>
          </cell>
          <cell r="L33">
            <v>0</v>
          </cell>
        </row>
        <row r="34">
          <cell r="I34" t="str">
            <v>Beetle Dead</v>
          </cell>
          <cell r="J34">
            <v>10</v>
          </cell>
          <cell r="K34">
            <v>0</v>
          </cell>
          <cell r="L34">
            <v>0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est Stand Structure Example"/>
    </sheetNames>
    <sheetDataSet>
      <sheetData sheetId="0">
        <row r="6">
          <cell r="D6" t="str">
            <v>POTR/ha</v>
          </cell>
          <cell r="E6" t="str">
            <v>PIFL/ha</v>
          </cell>
          <cell r="F6" t="str">
            <v>ABLA/ha</v>
          </cell>
        </row>
        <row r="7">
          <cell r="A7" t="str">
            <v>1= seedlings</v>
          </cell>
          <cell r="D7">
            <v>270</v>
          </cell>
          <cell r="E7">
            <v>40</v>
          </cell>
          <cell r="F7">
            <v>0</v>
          </cell>
        </row>
        <row r="8">
          <cell r="A8" t="str">
            <v>2= saplings</v>
          </cell>
          <cell r="D8">
            <v>0</v>
          </cell>
          <cell r="E8">
            <v>40</v>
          </cell>
          <cell r="F8">
            <v>0</v>
          </cell>
        </row>
        <row r="9">
          <cell r="A9" t="str">
            <v>1= ( 5-10)</v>
          </cell>
          <cell r="D9">
            <v>30</v>
          </cell>
          <cell r="E9">
            <v>230</v>
          </cell>
          <cell r="F9">
            <v>0</v>
          </cell>
        </row>
        <row r="10">
          <cell r="A10" t="str">
            <v>2= (11-15)</v>
          </cell>
          <cell r="D10">
            <v>10</v>
          </cell>
          <cell r="E10">
            <v>60</v>
          </cell>
          <cell r="F10">
            <v>0</v>
          </cell>
        </row>
        <row r="11">
          <cell r="A11" t="str">
            <v>3= (16-20)</v>
          </cell>
          <cell r="D11">
            <v>30</v>
          </cell>
          <cell r="E11">
            <v>20</v>
          </cell>
          <cell r="F11">
            <v>0</v>
          </cell>
        </row>
        <row r="12">
          <cell r="A12" t="str">
            <v>4= (21-30)</v>
          </cell>
          <cell r="D12">
            <v>40</v>
          </cell>
          <cell r="E12">
            <v>60</v>
          </cell>
          <cell r="F12">
            <v>10</v>
          </cell>
        </row>
        <row r="13">
          <cell r="A13" t="str">
            <v>5= (31-40)</v>
          </cell>
          <cell r="D13">
            <v>10</v>
          </cell>
          <cell r="E13">
            <v>40</v>
          </cell>
          <cell r="F13">
            <v>0</v>
          </cell>
        </row>
        <row r="34">
          <cell r="K34" t="str">
            <v>POTR</v>
          </cell>
          <cell r="L34" t="str">
            <v>PIFL</v>
          </cell>
          <cell r="M34" t="str">
            <v>ABLA</v>
          </cell>
        </row>
        <row r="35">
          <cell r="C35" t="str">
            <v>POTR</v>
          </cell>
          <cell r="D35" t="str">
            <v>PIFL</v>
          </cell>
          <cell r="E35" t="str">
            <v>ABLA</v>
          </cell>
          <cell r="J35" t="str">
            <v>Live</v>
          </cell>
          <cell r="K35">
            <v>130</v>
          </cell>
          <cell r="L35">
            <v>460</v>
          </cell>
          <cell r="M35">
            <v>10</v>
          </cell>
        </row>
        <row r="36">
          <cell r="A36" t="str">
            <v>Dom.</v>
          </cell>
          <cell r="C36">
            <v>0</v>
          </cell>
          <cell r="D36">
            <v>10</v>
          </cell>
          <cell r="E36">
            <v>0</v>
          </cell>
          <cell r="J36" t="str">
            <v>Marginal</v>
          </cell>
          <cell r="K36">
            <v>0</v>
          </cell>
          <cell r="L36">
            <v>130</v>
          </cell>
          <cell r="M36">
            <v>0</v>
          </cell>
        </row>
        <row r="37">
          <cell r="A37" t="str">
            <v>CoDom.</v>
          </cell>
          <cell r="C37">
            <v>130</v>
          </cell>
          <cell r="D37">
            <v>190</v>
          </cell>
          <cell r="E37">
            <v>10</v>
          </cell>
          <cell r="J37" t="str">
            <v>Dead Standing</v>
          </cell>
          <cell r="K37">
            <v>0</v>
          </cell>
          <cell r="L37">
            <v>10</v>
          </cell>
          <cell r="M37">
            <v>0</v>
          </cell>
        </row>
        <row r="38">
          <cell r="A38" t="str">
            <v>Interm.</v>
          </cell>
          <cell r="C38">
            <v>0</v>
          </cell>
          <cell r="D38">
            <v>40</v>
          </cell>
          <cell r="E38">
            <v>0</v>
          </cell>
          <cell r="J38" t="str">
            <v>Beetle Green</v>
          </cell>
          <cell r="K38">
            <v>0</v>
          </cell>
          <cell r="L38">
            <v>0</v>
          </cell>
          <cell r="M38">
            <v>0</v>
          </cell>
        </row>
        <row r="39">
          <cell r="A39" t="str">
            <v>Sup.</v>
          </cell>
          <cell r="C39">
            <v>0</v>
          </cell>
          <cell r="D39">
            <v>260</v>
          </cell>
          <cell r="E39">
            <v>0</v>
          </cell>
          <cell r="J39" t="str">
            <v>Beetle Red</v>
          </cell>
          <cell r="K39">
            <v>0</v>
          </cell>
          <cell r="L39">
            <v>30</v>
          </cell>
          <cell r="M39">
            <v>0</v>
          </cell>
        </row>
        <row r="40">
          <cell r="A40" t="str">
            <v>Gap</v>
          </cell>
          <cell r="C40">
            <v>0</v>
          </cell>
          <cell r="D40">
            <v>100</v>
          </cell>
          <cell r="E40">
            <v>0</v>
          </cell>
          <cell r="J40" t="str">
            <v>Beetle Dead</v>
          </cell>
          <cell r="K40">
            <v>0</v>
          </cell>
          <cell r="L40">
            <v>0</v>
          </cell>
          <cell r="M40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U4" t="str">
            <v>PICO/ha</v>
          </cell>
          <cell r="V4" t="str">
            <v>POTR/ha</v>
          </cell>
          <cell r="W4" t="str">
            <v>ABLA/ha</v>
          </cell>
          <cell r="X4" t="str">
            <v>PIFL/ha</v>
          </cell>
        </row>
        <row r="5">
          <cell r="S5" t="str">
            <v>1= seedlings</v>
          </cell>
          <cell r="U5">
            <v>400</v>
          </cell>
          <cell r="W5">
            <v>1000</v>
          </cell>
          <cell r="X5">
            <v>100</v>
          </cell>
        </row>
        <row r="6">
          <cell r="S6" t="str">
            <v>2= saplings</v>
          </cell>
          <cell r="U6">
            <v>210</v>
          </cell>
          <cell r="V6">
            <v>70</v>
          </cell>
          <cell r="W6">
            <v>90</v>
          </cell>
          <cell r="X6">
            <v>220</v>
          </cell>
        </row>
        <row r="7">
          <cell r="S7" t="str">
            <v>1= ( 5-10)</v>
          </cell>
          <cell r="U7">
            <v>170</v>
          </cell>
          <cell r="V7">
            <v>370</v>
          </cell>
          <cell r="W7">
            <v>10</v>
          </cell>
          <cell r="X7">
            <v>140</v>
          </cell>
        </row>
        <row r="8">
          <cell r="S8" t="str">
            <v>2= (11-15)</v>
          </cell>
          <cell r="U8">
            <v>110</v>
          </cell>
          <cell r="V8">
            <v>850</v>
          </cell>
          <cell r="X8">
            <v>60</v>
          </cell>
        </row>
        <row r="9">
          <cell r="S9" t="str">
            <v>3= (16-20)</v>
          </cell>
          <cell r="U9">
            <v>170</v>
          </cell>
          <cell r="V9">
            <v>130</v>
          </cell>
          <cell r="X9">
            <v>20</v>
          </cell>
        </row>
        <row r="10">
          <cell r="S10" t="str">
            <v>4= (21-30)</v>
          </cell>
          <cell r="U10">
            <v>220</v>
          </cell>
          <cell r="X10">
            <v>10</v>
          </cell>
        </row>
        <row r="11">
          <cell r="S11" t="str">
            <v>5= (31-40)</v>
          </cell>
          <cell r="U11">
            <v>80</v>
          </cell>
        </row>
        <row r="12">
          <cell r="B12" t="str">
            <v>PICO</v>
          </cell>
          <cell r="C12" t="str">
            <v>ABLA</v>
          </cell>
          <cell r="D12" t="str">
            <v>PIFL</v>
          </cell>
          <cell r="E12" t="str">
            <v>POTR</v>
          </cell>
          <cell r="S12" t="str">
            <v>6=(40+)</v>
          </cell>
          <cell r="U12">
            <v>20</v>
          </cell>
        </row>
        <row r="13">
          <cell r="A13" t="str">
            <v>Live</v>
          </cell>
          <cell r="B13">
            <v>510</v>
          </cell>
          <cell r="C13">
            <v>80</v>
          </cell>
          <cell r="D13">
            <v>320</v>
          </cell>
          <cell r="E13">
            <v>750</v>
          </cell>
        </row>
        <row r="14">
          <cell r="A14" t="str">
            <v>Dead Standing</v>
          </cell>
          <cell r="B14">
            <v>50</v>
          </cell>
          <cell r="C14">
            <v>10</v>
          </cell>
          <cell r="D14">
            <v>50</v>
          </cell>
          <cell r="E14">
            <v>540</v>
          </cell>
        </row>
        <row r="15">
          <cell r="A15" t="str">
            <v>Beetle Green</v>
          </cell>
          <cell r="B15">
            <v>210</v>
          </cell>
          <cell r="D15">
            <v>40</v>
          </cell>
        </row>
        <row r="16">
          <cell r="A16" t="str">
            <v>Beetle Red</v>
          </cell>
          <cell r="B16">
            <v>50</v>
          </cell>
        </row>
        <row r="40">
          <cell r="B40" t="str">
            <v>PICO</v>
          </cell>
          <cell r="C40" t="str">
            <v>ABLA</v>
          </cell>
          <cell r="D40" t="str">
            <v>PIFL</v>
          </cell>
          <cell r="E40" t="str">
            <v>POTR</v>
          </cell>
        </row>
        <row r="41">
          <cell r="A41" t="str">
            <v>Dom.</v>
          </cell>
          <cell r="B41">
            <v>30</v>
          </cell>
          <cell r="C41">
            <v>0</v>
          </cell>
          <cell r="D41">
            <v>0</v>
          </cell>
          <cell r="E41">
            <v>0</v>
          </cell>
        </row>
        <row r="42">
          <cell r="A42" t="str">
            <v>CoDom.</v>
          </cell>
          <cell r="B42">
            <v>260</v>
          </cell>
          <cell r="C42">
            <v>0</v>
          </cell>
          <cell r="D42">
            <v>10</v>
          </cell>
          <cell r="E42">
            <v>10</v>
          </cell>
        </row>
        <row r="43">
          <cell r="A43" t="str">
            <v>Interm.</v>
          </cell>
          <cell r="B43">
            <v>250</v>
          </cell>
          <cell r="C43">
            <v>0</v>
          </cell>
          <cell r="D43">
            <v>30</v>
          </cell>
          <cell r="E43">
            <v>870</v>
          </cell>
        </row>
        <row r="44">
          <cell r="A44" t="str">
            <v>Sup.</v>
          </cell>
          <cell r="B44">
            <v>340</v>
          </cell>
          <cell r="C44">
            <v>70</v>
          </cell>
          <cell r="D44">
            <v>430</v>
          </cell>
          <cell r="E44">
            <v>310</v>
          </cell>
        </row>
        <row r="45">
          <cell r="A45" t="str">
            <v>Gap</v>
          </cell>
          <cell r="B45">
            <v>10</v>
          </cell>
          <cell r="C45">
            <v>0</v>
          </cell>
          <cell r="D45">
            <v>10</v>
          </cell>
          <cell r="E4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9"/>
  <sheetViews>
    <sheetView tabSelected="1" workbookViewId="0">
      <selection activeCell="J19" sqref="J19"/>
    </sheetView>
  </sheetViews>
  <sheetFormatPr defaultRowHeight="15"/>
  <cols>
    <col min="3" max="3" width="12.42578125" bestFit="1" customWidth="1"/>
    <col min="6" max="9" width="9.140625" style="20"/>
    <col min="10" max="10" width="15.85546875" style="20" customWidth="1"/>
    <col min="11" max="11" width="11.28515625" style="20" customWidth="1"/>
    <col min="12" max="12" width="10.28515625" style="20" customWidth="1"/>
    <col min="13" max="16384" width="9.140625" style="20"/>
  </cols>
  <sheetData>
    <row r="1" spans="1:14" s="41" customFormat="1" ht="12.75">
      <c r="A1" s="40" t="s">
        <v>162</v>
      </c>
      <c r="B1" s="40"/>
      <c r="C1" s="40"/>
      <c r="D1" s="40"/>
      <c r="E1" s="40"/>
    </row>
    <row r="3" spans="1:14">
      <c r="A3" s="42" t="s">
        <v>0</v>
      </c>
      <c r="B3" s="43"/>
      <c r="C3" s="43"/>
      <c r="D3" s="43"/>
      <c r="F3"/>
      <c r="G3"/>
      <c r="H3"/>
      <c r="I3"/>
    </row>
    <row r="4" spans="1:14">
      <c r="A4" s="44"/>
      <c r="B4" s="44"/>
      <c r="C4" s="45"/>
      <c r="D4" s="44"/>
      <c r="E4" s="46"/>
      <c r="F4"/>
      <c r="G4"/>
      <c r="H4"/>
    </row>
    <row r="5" spans="1:14">
      <c r="H5"/>
    </row>
    <row r="6" spans="1:14" ht="15.75" thickBot="1">
      <c r="A6" s="47" t="s">
        <v>1</v>
      </c>
      <c r="B6" s="48"/>
      <c r="C6" s="49" t="s">
        <v>2</v>
      </c>
      <c r="D6" s="50" t="s">
        <v>3</v>
      </c>
      <c r="E6" s="50" t="s">
        <v>4</v>
      </c>
      <c r="F6" s="48" t="s">
        <v>5</v>
      </c>
      <c r="G6" s="51"/>
      <c r="H6" s="52" t="s">
        <v>6</v>
      </c>
      <c r="I6" s="52" t="s">
        <v>7</v>
      </c>
      <c r="J6" s="53"/>
    </row>
    <row r="7" spans="1:14" ht="15.75" thickTop="1">
      <c r="A7" s="54" t="s">
        <v>8</v>
      </c>
      <c r="B7" s="20"/>
      <c r="C7" s="51">
        <v>0</v>
      </c>
      <c r="D7" s="55">
        <v>760</v>
      </c>
      <c r="E7" s="55">
        <v>80</v>
      </c>
      <c r="F7" s="55">
        <v>60</v>
      </c>
      <c r="G7" s="51"/>
      <c r="H7" s="56" t="s">
        <v>9</v>
      </c>
      <c r="I7" s="57" t="s">
        <v>10</v>
      </c>
      <c r="J7" s="53"/>
    </row>
    <row r="8" spans="1:14">
      <c r="A8" s="54" t="s">
        <v>11</v>
      </c>
      <c r="B8" s="20"/>
      <c r="C8" s="51">
        <v>0</v>
      </c>
      <c r="D8" s="55">
        <v>10</v>
      </c>
      <c r="E8" s="55">
        <v>10</v>
      </c>
      <c r="F8" s="55">
        <v>0</v>
      </c>
      <c r="G8" s="51"/>
      <c r="H8" s="58" t="s">
        <v>12</v>
      </c>
      <c r="I8" s="57" t="s">
        <v>13</v>
      </c>
      <c r="J8" s="53"/>
    </row>
    <row r="9" spans="1:14">
      <c r="A9" s="59" t="s">
        <v>14</v>
      </c>
      <c r="C9" s="51">
        <v>360</v>
      </c>
      <c r="D9" s="60">
        <v>0</v>
      </c>
      <c r="E9" s="60">
        <v>30</v>
      </c>
      <c r="F9" s="55">
        <v>130</v>
      </c>
      <c r="G9" s="51"/>
      <c r="H9" s="56" t="s">
        <v>15</v>
      </c>
      <c r="I9" s="57" t="s">
        <v>16</v>
      </c>
      <c r="J9" s="53"/>
    </row>
    <row r="10" spans="1:14">
      <c r="A10" s="59" t="s">
        <v>17</v>
      </c>
      <c r="C10" s="51">
        <v>430</v>
      </c>
      <c r="D10" s="60">
        <v>0</v>
      </c>
      <c r="E10" s="60">
        <v>10</v>
      </c>
      <c r="F10" s="55">
        <v>130</v>
      </c>
      <c r="G10" s="51"/>
      <c r="H10" s="58" t="s">
        <v>18</v>
      </c>
      <c r="I10" s="61" t="s">
        <v>19</v>
      </c>
      <c r="J10" s="62"/>
    </row>
    <row r="11" spans="1:14">
      <c r="A11" s="59" t="s">
        <v>20</v>
      </c>
      <c r="C11" s="51">
        <v>230</v>
      </c>
      <c r="D11" s="60">
        <v>10</v>
      </c>
      <c r="E11" s="60">
        <v>10</v>
      </c>
      <c r="F11" s="55">
        <v>140</v>
      </c>
      <c r="G11" s="51"/>
      <c r="I11" s="63"/>
    </row>
    <row r="12" spans="1:14">
      <c r="A12" s="59" t="s">
        <v>21</v>
      </c>
      <c r="C12" s="51">
        <v>40</v>
      </c>
      <c r="D12" s="60">
        <v>0</v>
      </c>
      <c r="E12" s="60">
        <v>0</v>
      </c>
      <c r="F12" s="64">
        <v>210</v>
      </c>
      <c r="I12" s="63"/>
    </row>
    <row r="13" spans="1:14">
      <c r="A13" s="65" t="s">
        <v>22</v>
      </c>
      <c r="B13" s="66"/>
      <c r="C13" s="67">
        <v>0</v>
      </c>
      <c r="D13" s="68">
        <v>0</v>
      </c>
      <c r="E13" s="68">
        <v>0</v>
      </c>
      <c r="F13" s="69">
        <v>130</v>
      </c>
      <c r="I13" s="63"/>
      <c r="L13" s="70" t="s">
        <v>23</v>
      </c>
      <c r="M13" s="71" t="s">
        <v>24</v>
      </c>
      <c r="N13" s="72" t="s">
        <v>25</v>
      </c>
    </row>
    <row r="14" spans="1:14">
      <c r="A14" s="65" t="s">
        <v>26</v>
      </c>
      <c r="B14" s="66"/>
      <c r="C14" s="66">
        <v>0</v>
      </c>
      <c r="D14" s="68">
        <v>0</v>
      </c>
      <c r="E14" s="68">
        <v>0</v>
      </c>
      <c r="F14" s="69">
        <v>10</v>
      </c>
      <c r="I14" s="63"/>
      <c r="L14" s="73"/>
      <c r="M14" s="74"/>
      <c r="N14" s="180"/>
    </row>
    <row r="15" spans="1:14">
      <c r="A15" s="75" t="s">
        <v>27</v>
      </c>
      <c r="B15" s="76"/>
      <c r="C15" s="76">
        <f>SUM(C7:C14)</f>
        <v>1060</v>
      </c>
      <c r="D15" s="76">
        <f>SUM(D7:D14)</f>
        <v>780</v>
      </c>
      <c r="E15" s="76">
        <f>SUM(E7:E14)</f>
        <v>140</v>
      </c>
      <c r="F15" s="62">
        <f>SUM(F7:F14)</f>
        <v>810</v>
      </c>
      <c r="G15" s="181"/>
      <c r="H15" s="76"/>
      <c r="I15" s="76"/>
      <c r="J15" s="62"/>
      <c r="L15" s="73" t="s">
        <v>28</v>
      </c>
      <c r="N15" s="77"/>
    </row>
    <row r="16" spans="1:14">
      <c r="L16" s="73" t="s">
        <v>29</v>
      </c>
      <c r="M16" s="20">
        <v>12.7</v>
      </c>
      <c r="N16" s="77">
        <f>500/M16</f>
        <v>39.370078740157481</v>
      </c>
    </row>
    <row r="17" spans="1:14">
      <c r="A17" s="78"/>
      <c r="L17" s="73" t="s">
        <v>15</v>
      </c>
      <c r="M17" s="20">
        <v>7.8</v>
      </c>
      <c r="N17" s="77">
        <f>500/M17</f>
        <v>64.102564102564102</v>
      </c>
    </row>
    <row r="18" spans="1:14">
      <c r="L18" s="79" t="s">
        <v>30</v>
      </c>
      <c r="M18" s="66">
        <v>12.1</v>
      </c>
      <c r="N18" s="80">
        <f>500/M18</f>
        <v>41.32231404958678</v>
      </c>
    </row>
    <row r="33" spans="1:16" ht="15.75" thickBot="1">
      <c r="A33" s="81" t="s">
        <v>31</v>
      </c>
      <c r="B33" s="82"/>
      <c r="I33"/>
      <c r="J33" s="193" t="s">
        <v>178</v>
      </c>
      <c r="K33" s="193"/>
      <c r="L33" s="193"/>
      <c r="M33" s="193"/>
      <c r="N33" s="193"/>
      <c r="O33" s="193"/>
      <c r="P33" s="193"/>
    </row>
    <row r="34" spans="1:16">
      <c r="C34" s="83"/>
      <c r="J34" s="84" t="s">
        <v>32</v>
      </c>
      <c r="K34" s="85"/>
      <c r="L34" s="85"/>
      <c r="M34" s="85"/>
      <c r="N34" s="85"/>
      <c r="O34" s="86"/>
    </row>
    <row r="35" spans="1:16" ht="15.75" thickBot="1">
      <c r="A35" s="87" t="s">
        <v>33</v>
      </c>
      <c r="J35" s="88" t="s">
        <v>34</v>
      </c>
      <c r="L35" s="89" t="s">
        <v>35</v>
      </c>
      <c r="M35" s="89"/>
      <c r="N35" s="89"/>
      <c r="O35" s="90"/>
    </row>
    <row r="36" spans="1:16" ht="15.75" thickBot="1">
      <c r="B36" s="91" t="s">
        <v>36</v>
      </c>
      <c r="C36" s="50" t="s">
        <v>9</v>
      </c>
      <c r="D36" s="50" t="s">
        <v>12</v>
      </c>
      <c r="E36" s="92" t="s">
        <v>15</v>
      </c>
      <c r="F36" s="93" t="s">
        <v>18</v>
      </c>
      <c r="J36" s="94" t="s">
        <v>37</v>
      </c>
      <c r="K36" s="39"/>
      <c r="L36" s="39">
        <f>(4+20+39)*10</f>
        <v>630</v>
      </c>
      <c r="M36" s="39"/>
      <c r="N36" s="39"/>
      <c r="O36" s="90"/>
    </row>
    <row r="37" spans="1:16" ht="16.5" thickTop="1" thickBot="1">
      <c r="B37" s="91" t="s">
        <v>38</v>
      </c>
      <c r="C37" s="95">
        <v>0</v>
      </c>
      <c r="D37" s="96">
        <v>0</v>
      </c>
      <c r="E37" s="97">
        <v>120</v>
      </c>
      <c r="F37" s="55">
        <v>0</v>
      </c>
      <c r="G37" s="56"/>
      <c r="J37" s="94" t="s">
        <v>39</v>
      </c>
      <c r="K37" s="39"/>
      <c r="L37" s="39">
        <v>50</v>
      </c>
      <c r="M37" s="39"/>
      <c r="N37" s="39"/>
      <c r="O37" s="90"/>
    </row>
    <row r="38" spans="1:16" ht="16.5" thickTop="1" thickBot="1">
      <c r="B38" s="91" t="s">
        <v>40</v>
      </c>
      <c r="C38" s="95">
        <v>10</v>
      </c>
      <c r="D38" s="96">
        <v>0</v>
      </c>
      <c r="E38" s="97">
        <v>350</v>
      </c>
      <c r="F38" s="55">
        <v>410</v>
      </c>
      <c r="G38" s="58"/>
      <c r="J38" s="94" t="s">
        <v>41</v>
      </c>
      <c r="K38" s="39"/>
      <c r="L38" s="39">
        <v>820</v>
      </c>
      <c r="M38" s="39"/>
      <c r="N38" s="39"/>
      <c r="O38" s="90"/>
    </row>
    <row r="39" spans="1:16" ht="16.5" thickTop="1" thickBot="1">
      <c r="B39" s="91" t="s">
        <v>42</v>
      </c>
      <c r="C39" s="95">
        <v>0</v>
      </c>
      <c r="D39" s="96">
        <v>0</v>
      </c>
      <c r="E39" s="97">
        <v>90</v>
      </c>
      <c r="F39" s="55">
        <v>360</v>
      </c>
      <c r="G39" s="56"/>
      <c r="I39" s="39"/>
      <c r="J39" s="94" t="s">
        <v>43</v>
      </c>
      <c r="K39" s="39"/>
      <c r="L39" s="39">
        <v>290</v>
      </c>
      <c r="M39" s="39"/>
      <c r="N39" s="39"/>
      <c r="O39" s="90"/>
    </row>
    <row r="40" spans="1:16" ht="16.5" thickTop="1" thickBot="1">
      <c r="B40" s="91" t="s">
        <v>44</v>
      </c>
      <c r="C40" s="95">
        <v>0</v>
      </c>
      <c r="D40" s="96">
        <v>50</v>
      </c>
      <c r="E40" s="97">
        <v>140</v>
      </c>
      <c r="F40" s="55">
        <v>270</v>
      </c>
      <c r="G40" s="58"/>
      <c r="I40" s="39"/>
      <c r="J40" s="94" t="s">
        <v>45</v>
      </c>
      <c r="K40" s="39"/>
      <c r="L40" s="39">
        <v>10</v>
      </c>
      <c r="M40" s="39"/>
      <c r="N40" s="39"/>
      <c r="O40" s="90"/>
    </row>
    <row r="41" spans="1:16" ht="16.5" thickTop="1" thickBot="1">
      <c r="B41" s="91" t="s">
        <v>46</v>
      </c>
      <c r="C41" s="98">
        <v>0</v>
      </c>
      <c r="D41" s="118">
        <v>0</v>
      </c>
      <c r="E41" s="119">
        <v>20</v>
      </c>
      <c r="F41" s="55">
        <v>70</v>
      </c>
      <c r="G41"/>
      <c r="I41" s="39"/>
      <c r="J41" s="88" t="s">
        <v>47</v>
      </c>
      <c r="K41" s="118"/>
      <c r="L41" s="118">
        <v>40</v>
      </c>
      <c r="M41" s="118"/>
      <c r="N41" s="118"/>
      <c r="O41" s="90"/>
    </row>
    <row r="42" spans="1:16" ht="15.75" thickTop="1">
      <c r="A42" s="20"/>
      <c r="B42" s="20"/>
      <c r="C42" s="39"/>
      <c r="D42" s="39"/>
      <c r="E42" s="39"/>
      <c r="J42" s="99" t="s">
        <v>48</v>
      </c>
      <c r="K42" s="100"/>
      <c r="L42" s="100">
        <f>SUM(L36:L41)</f>
        <v>1840</v>
      </c>
      <c r="M42" s="100"/>
      <c r="N42" s="100"/>
      <c r="O42" s="90"/>
    </row>
    <row r="43" spans="1:16">
      <c r="A43" s="20"/>
      <c r="B43" s="20"/>
      <c r="C43" s="39"/>
      <c r="D43" s="39"/>
      <c r="E43" s="39"/>
      <c r="J43" s="101"/>
      <c r="O43" s="102"/>
    </row>
    <row r="44" spans="1:16">
      <c r="J44" s="101"/>
      <c r="O44" s="102"/>
    </row>
    <row r="45" spans="1:16">
      <c r="B45" s="20"/>
      <c r="C45" s="39"/>
      <c r="D45" s="39"/>
      <c r="E45" s="39"/>
      <c r="J45" s="101"/>
      <c r="O45" s="102"/>
    </row>
    <row r="46" spans="1:16">
      <c r="B46" s="20"/>
      <c r="C46" s="39"/>
      <c r="D46" s="39"/>
      <c r="E46" s="39"/>
      <c r="J46" s="101"/>
      <c r="O46" s="102"/>
    </row>
    <row r="47" spans="1:16">
      <c r="B47" s="20"/>
      <c r="C47" s="39"/>
      <c r="D47" s="39"/>
      <c r="E47" s="39"/>
      <c r="J47" s="101"/>
      <c r="O47" s="102"/>
    </row>
    <row r="48" spans="1:16">
      <c r="B48" s="20"/>
      <c r="C48" s="39"/>
      <c r="D48" s="39"/>
      <c r="E48" s="39"/>
      <c r="J48" s="101"/>
      <c r="O48" s="102"/>
    </row>
    <row r="49" spans="1:15">
      <c r="B49" s="20"/>
      <c r="C49" s="39"/>
      <c r="D49" s="39"/>
      <c r="E49" s="39"/>
      <c r="J49" s="101"/>
      <c r="O49" s="102"/>
    </row>
    <row r="50" spans="1:15">
      <c r="B50" s="20"/>
      <c r="C50" s="39"/>
      <c r="D50" s="39"/>
      <c r="E50" s="39"/>
      <c r="J50" s="101"/>
      <c r="O50" s="102"/>
    </row>
    <row r="51" spans="1:15">
      <c r="B51" s="20"/>
      <c r="C51" s="39"/>
      <c r="D51" s="39"/>
      <c r="E51" s="39"/>
      <c r="J51" s="101"/>
      <c r="O51" s="102"/>
    </row>
    <row r="52" spans="1:15">
      <c r="B52" s="20"/>
      <c r="C52" s="39"/>
      <c r="D52" s="39"/>
      <c r="E52" s="39"/>
      <c r="J52" s="101"/>
      <c r="O52" s="102"/>
    </row>
    <row r="53" spans="1:15">
      <c r="B53" s="20"/>
      <c r="C53" s="39"/>
      <c r="D53" s="39"/>
      <c r="E53" s="39"/>
      <c r="J53" s="101"/>
      <c r="O53" s="102"/>
    </row>
    <row r="54" spans="1:15">
      <c r="B54" s="20"/>
      <c r="C54" s="39"/>
      <c r="D54" s="39"/>
      <c r="E54" s="39"/>
      <c r="J54" s="101"/>
      <c r="O54" s="102"/>
    </row>
    <row r="55" spans="1:15">
      <c r="B55" s="20"/>
      <c r="C55" s="39"/>
      <c r="D55" s="39"/>
      <c r="E55" s="39"/>
      <c r="J55" s="101"/>
      <c r="O55" s="102"/>
    </row>
    <row r="56" spans="1:15">
      <c r="B56" s="20"/>
      <c r="C56" s="39"/>
      <c r="D56" s="39"/>
      <c r="E56" s="39"/>
      <c r="J56" s="101"/>
      <c r="O56" s="102"/>
    </row>
    <row r="57" spans="1:15">
      <c r="B57" s="20"/>
      <c r="C57" s="39"/>
      <c r="D57" s="39"/>
      <c r="E57" s="39"/>
      <c r="G57" s="43"/>
      <c r="J57" s="101"/>
      <c r="O57" s="102"/>
    </row>
    <row r="58" spans="1:15" ht="15.75" thickBot="1">
      <c r="B58" s="20"/>
      <c r="C58" s="39"/>
      <c r="D58" s="39"/>
      <c r="E58" s="39"/>
      <c r="J58" s="103"/>
      <c r="K58" s="104"/>
      <c r="L58" s="104"/>
      <c r="M58" s="104"/>
      <c r="N58" s="104"/>
      <c r="O58" s="105"/>
    </row>
    <row r="59" spans="1:15">
      <c r="A59" s="81"/>
      <c r="D59" s="81"/>
      <c r="F59" s="43"/>
    </row>
    <row r="60" spans="1:15">
      <c r="A60" s="42" t="s">
        <v>49</v>
      </c>
      <c r="B60" s="20"/>
      <c r="C60" s="20"/>
      <c r="D60" s="20"/>
      <c r="E60" s="20"/>
    </row>
    <row r="61" spans="1:15">
      <c r="H61"/>
      <c r="I61"/>
    </row>
    <row r="62" spans="1:15">
      <c r="A62" s="81" t="s">
        <v>50</v>
      </c>
    </row>
    <row r="63" spans="1:15">
      <c r="G63" s="46"/>
    </row>
    <row r="64" spans="1:15">
      <c r="A64" s="56" t="s">
        <v>9</v>
      </c>
      <c r="B64" s="87" t="s">
        <v>51</v>
      </c>
      <c r="G64" s="46"/>
    </row>
    <row r="65" spans="1:17">
      <c r="A65" s="58" t="s">
        <v>12</v>
      </c>
      <c r="B65" s="87" t="s">
        <v>52</v>
      </c>
      <c r="G65" s="46"/>
    </row>
    <row r="66" spans="1:17">
      <c r="A66" s="56" t="s">
        <v>15</v>
      </c>
      <c r="B66" s="87" t="s">
        <v>53</v>
      </c>
      <c r="G66" s="46"/>
    </row>
    <row r="67" spans="1:17">
      <c r="A67" s="58" t="s">
        <v>18</v>
      </c>
      <c r="B67" s="93" t="s">
        <v>53</v>
      </c>
      <c r="F67"/>
    </row>
    <row r="68" spans="1:17">
      <c r="A68" t="s">
        <v>54</v>
      </c>
    </row>
    <row r="69" spans="1:17">
      <c r="J69" s="74"/>
      <c r="L69" s="74"/>
      <c r="N69" s="74"/>
      <c r="P69" s="74"/>
    </row>
    <row r="70" spans="1:17">
      <c r="B70" s="87" t="s">
        <v>55</v>
      </c>
      <c r="C70" s="87" t="s">
        <v>163</v>
      </c>
      <c r="J70" s="106"/>
    </row>
    <row r="71" spans="1:17">
      <c r="A71" s="56" t="s">
        <v>9</v>
      </c>
      <c r="B71">
        <v>10</v>
      </c>
      <c r="C71" s="87" t="s">
        <v>164</v>
      </c>
    </row>
    <row r="72" spans="1:17">
      <c r="A72" s="58" t="s">
        <v>12</v>
      </c>
      <c r="B72">
        <v>3.4</v>
      </c>
      <c r="C72" s="87" t="s">
        <v>165</v>
      </c>
      <c r="J72" s="106"/>
      <c r="M72" s="106"/>
    </row>
    <row r="73" spans="1:17">
      <c r="A73" s="56" t="s">
        <v>15</v>
      </c>
      <c r="B73">
        <v>1.69</v>
      </c>
      <c r="C73" s="87" t="s">
        <v>166</v>
      </c>
      <c r="G73" s="106"/>
      <c r="H73" s="106"/>
      <c r="I73" s="106"/>
      <c r="J73" s="106"/>
      <c r="M73" s="106"/>
      <c r="N73" s="106"/>
      <c r="P73" s="106"/>
    </row>
    <row r="74" spans="1:17">
      <c r="A74" s="58" t="s">
        <v>18</v>
      </c>
      <c r="B74">
        <v>1.55</v>
      </c>
      <c r="C74" s="87" t="s">
        <v>167</v>
      </c>
      <c r="J74" s="106"/>
      <c r="M74" s="106"/>
      <c r="N74" s="106"/>
      <c r="P74" s="106"/>
    </row>
    <row r="75" spans="1:17">
      <c r="I75" s="106"/>
      <c r="J75" s="106"/>
      <c r="N75" s="106"/>
      <c r="P75" s="106"/>
    </row>
    <row r="76" spans="1:17">
      <c r="A76" t="s">
        <v>56</v>
      </c>
      <c r="I76" s="106"/>
      <c r="J76" s="106"/>
      <c r="N76" s="106"/>
      <c r="P76" s="106"/>
    </row>
    <row r="77" spans="1:17" ht="12.75" customHeight="1">
      <c r="B77" s="87" t="s">
        <v>168</v>
      </c>
      <c r="J77" s="106"/>
      <c r="N77" s="106"/>
      <c r="P77" s="106"/>
    </row>
    <row r="78" spans="1:17">
      <c r="J78" s="106"/>
      <c r="N78" s="106"/>
      <c r="P78" s="106"/>
    </row>
    <row r="79" spans="1:17">
      <c r="A79" s="56" t="s">
        <v>9</v>
      </c>
      <c r="B79">
        <v>0</v>
      </c>
      <c r="J79" s="106"/>
      <c r="N79" s="106"/>
      <c r="P79" s="106"/>
    </row>
    <row r="80" spans="1:17">
      <c r="A80" s="58" t="s">
        <v>12</v>
      </c>
      <c r="B80">
        <v>0.64</v>
      </c>
      <c r="J80" s="106"/>
      <c r="O80" s="106"/>
      <c r="Q80" s="106"/>
    </row>
    <row r="81" spans="1:10">
      <c r="A81" s="56" t="s">
        <v>15</v>
      </c>
      <c r="B81" s="106">
        <v>6.34</v>
      </c>
      <c r="J81" s="106"/>
    </row>
    <row r="82" spans="1:10">
      <c r="A82" s="58" t="s">
        <v>18</v>
      </c>
      <c r="B82" s="106">
        <v>5.9</v>
      </c>
      <c r="J82" s="106"/>
    </row>
    <row r="83" spans="1:10">
      <c r="J83" s="106"/>
    </row>
    <row r="85" spans="1:10">
      <c r="A85" t="s">
        <v>57</v>
      </c>
    </row>
    <row r="89" spans="1:10">
      <c r="A89" s="56" t="s">
        <v>9</v>
      </c>
      <c r="B89">
        <f>(4*5)/(3.14*(0+5)*100)</f>
        <v>1.2738853503184714E-2</v>
      </c>
    </row>
    <row r="90" spans="1:10">
      <c r="A90" s="58" t="s">
        <v>12</v>
      </c>
      <c r="B90">
        <f>(4*5)/(3.14*(0.64+5)*100)</f>
        <v>1.1293309843248861E-2</v>
      </c>
    </row>
    <row r="91" spans="1:10">
      <c r="A91" s="56" t="s">
        <v>15</v>
      </c>
      <c r="B91">
        <f>(4*5)/(3.14*(6.34+5)*100)</f>
        <v>5.616778440557634E-3</v>
      </c>
    </row>
    <row r="92" spans="1:10">
      <c r="A92" s="58" t="s">
        <v>18</v>
      </c>
      <c r="B92">
        <f>(4*5)/(3.14*(5.9+5)*100)</f>
        <v>5.8435107812773914E-3</v>
      </c>
    </row>
    <row r="94" spans="1:10">
      <c r="A94" s="81" t="s">
        <v>58</v>
      </c>
    </row>
    <row r="95" spans="1:10">
      <c r="A95" t="s">
        <v>59</v>
      </c>
    </row>
    <row r="96" spans="1:10">
      <c r="B96" s="87" t="s">
        <v>60</v>
      </c>
      <c r="C96" s="87" t="s">
        <v>61</v>
      </c>
    </row>
    <row r="97" spans="1:4">
      <c r="A97" s="56" t="s">
        <v>9</v>
      </c>
      <c r="B97">
        <v>10</v>
      </c>
      <c r="C97">
        <v>1</v>
      </c>
    </row>
    <row r="98" spans="1:4">
      <c r="A98" s="58" t="s">
        <v>12</v>
      </c>
      <c r="B98">
        <v>50</v>
      </c>
      <c r="C98">
        <v>5</v>
      </c>
    </row>
    <row r="99" spans="1:4">
      <c r="A99" s="56" t="s">
        <v>15</v>
      </c>
      <c r="B99">
        <v>740</v>
      </c>
      <c r="C99">
        <v>7.4</v>
      </c>
    </row>
    <row r="100" spans="1:4">
      <c r="A100" s="58" t="s">
        <v>18</v>
      </c>
      <c r="B100">
        <v>1060</v>
      </c>
      <c r="C100">
        <v>10.6</v>
      </c>
    </row>
    <row r="102" spans="1:4">
      <c r="A102" t="s">
        <v>62</v>
      </c>
    </row>
    <row r="105" spans="1:4">
      <c r="B105" s="87" t="s">
        <v>63</v>
      </c>
      <c r="C105" s="87" t="s">
        <v>64</v>
      </c>
    </row>
    <row r="106" spans="1:4">
      <c r="A106" s="56" t="s">
        <v>9</v>
      </c>
      <c r="B106">
        <v>78</v>
      </c>
      <c r="C106">
        <f>B106*0.001</f>
        <v>7.8E-2</v>
      </c>
    </row>
    <row r="107" spans="1:4">
      <c r="A107" s="58" t="s">
        <v>12</v>
      </c>
      <c r="B107">
        <v>14</v>
      </c>
      <c r="C107">
        <f t="shared" ref="C107:C109" si="0">B107*0.001</f>
        <v>1.4E-2</v>
      </c>
    </row>
    <row r="108" spans="1:4">
      <c r="A108" s="56" t="s">
        <v>15</v>
      </c>
      <c r="B108">
        <v>81</v>
      </c>
      <c r="C108">
        <f t="shared" si="0"/>
        <v>8.1000000000000003E-2</v>
      </c>
    </row>
    <row r="109" spans="1:4">
      <c r="A109" s="58" t="s">
        <v>18</v>
      </c>
      <c r="B109">
        <v>10.6</v>
      </c>
      <c r="C109">
        <f t="shared" si="0"/>
        <v>1.06E-2</v>
      </c>
    </row>
    <row r="110" spans="1:4">
      <c r="A110" s="81" t="s">
        <v>65</v>
      </c>
      <c r="D110" s="46" t="s">
        <v>66</v>
      </c>
    </row>
    <row r="113" spans="1:5">
      <c r="A113" s="56" t="s">
        <v>9</v>
      </c>
      <c r="B113">
        <f>B89/C106</f>
        <v>0.1633186346562143</v>
      </c>
    </row>
    <row r="114" spans="1:5">
      <c r="A114" s="58" t="s">
        <v>12</v>
      </c>
      <c r="B114" s="20">
        <f>B90/C107</f>
        <v>0.80666498880349002</v>
      </c>
      <c r="C114" s="20"/>
      <c r="D114" s="20"/>
      <c r="E114" s="20"/>
    </row>
    <row r="115" spans="1:5">
      <c r="A115" s="56" t="s">
        <v>15</v>
      </c>
      <c r="B115" s="20">
        <f>B91/C108</f>
        <v>6.9342943710588079E-2</v>
      </c>
      <c r="C115" s="20"/>
      <c r="D115" s="20"/>
      <c r="E115" s="20"/>
    </row>
    <row r="116" spans="1:5">
      <c r="A116" s="58" t="s">
        <v>18</v>
      </c>
      <c r="B116" s="20">
        <f>B92/C109</f>
        <v>0.55127460200730105</v>
      </c>
      <c r="C116" s="20"/>
      <c r="D116" s="20"/>
      <c r="E116" s="20"/>
    </row>
    <row r="117" spans="1:5">
      <c r="A117" s="20"/>
      <c r="B117" s="20"/>
      <c r="C117" s="20"/>
      <c r="D117" s="42"/>
      <c r="E117" s="20"/>
    </row>
    <row r="118" spans="1:5">
      <c r="A118" s="20"/>
      <c r="B118" s="20"/>
      <c r="C118" s="20"/>
      <c r="D118" s="20"/>
      <c r="E118" s="20"/>
    </row>
    <row r="119" spans="1:5">
      <c r="A119" s="20"/>
      <c r="B119" s="20"/>
      <c r="C119" s="20"/>
      <c r="D119" s="20"/>
      <c r="E119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92"/>
  <sheetViews>
    <sheetView topLeftCell="A78" workbookViewId="0">
      <selection activeCell="V82" sqref="V64:Y82"/>
    </sheetView>
  </sheetViews>
  <sheetFormatPr defaultRowHeight="15"/>
  <cols>
    <col min="1" max="1" width="15" customWidth="1"/>
    <col min="2" max="2" width="12.7109375" bestFit="1" customWidth="1"/>
    <col min="3" max="3" width="12.85546875" customWidth="1"/>
    <col min="4" max="4" width="11.140625" customWidth="1"/>
    <col min="5" max="5" width="14" bestFit="1" customWidth="1"/>
    <col min="6" max="6" width="10.7109375" customWidth="1"/>
    <col min="7" max="7" width="10.42578125" customWidth="1"/>
    <col min="8" max="8" width="18.42578125" customWidth="1"/>
    <col min="9" max="9" width="14" customWidth="1"/>
    <col min="10" max="10" width="1" hidden="1" customWidth="1"/>
    <col min="11" max="11" width="12.85546875" customWidth="1"/>
  </cols>
  <sheetData>
    <row r="1" spans="1:5" ht="15.75" thickBot="1"/>
    <row r="2" spans="1:5" ht="16.5" thickTop="1" thickBot="1">
      <c r="A2" s="1"/>
      <c r="B2" s="2" t="s">
        <v>67</v>
      </c>
      <c r="C2" s="3"/>
    </row>
    <row r="3" spans="1:5" ht="16.5" thickTop="1" thickBot="1">
      <c r="A3" s="4" t="s">
        <v>1</v>
      </c>
      <c r="B3" s="5" t="s">
        <v>12</v>
      </c>
      <c r="C3" s="6" t="s">
        <v>18</v>
      </c>
    </row>
    <row r="4" spans="1:5" ht="15.75" thickBot="1">
      <c r="A4" s="7" t="s">
        <v>68</v>
      </c>
      <c r="B4" s="8">
        <v>0</v>
      </c>
      <c r="C4" s="9">
        <v>0</v>
      </c>
    </row>
    <row r="5" spans="1:5" ht="15.75" thickBot="1">
      <c r="A5" s="7" t="s">
        <v>69</v>
      </c>
      <c r="B5" s="10">
        <v>0</v>
      </c>
      <c r="C5" s="11">
        <v>0</v>
      </c>
    </row>
    <row r="6" spans="1:5" ht="15.75" thickBot="1">
      <c r="A6" s="12" t="s">
        <v>70</v>
      </c>
      <c r="B6" s="13">
        <v>290</v>
      </c>
      <c r="C6" s="14">
        <v>10</v>
      </c>
    </row>
    <row r="7" spans="1:5" ht="15.75" thickBot="1">
      <c r="A7" s="15" t="s">
        <v>71</v>
      </c>
      <c r="B7" s="16">
        <v>220</v>
      </c>
      <c r="C7" s="11">
        <v>50</v>
      </c>
    </row>
    <row r="8" spans="1:5" ht="15.75" thickBot="1">
      <c r="A8" s="15" t="s">
        <v>72</v>
      </c>
      <c r="B8" s="16">
        <v>250</v>
      </c>
      <c r="C8" s="11">
        <v>10</v>
      </c>
    </row>
    <row r="9" spans="1:5" ht="15.75" thickBot="1">
      <c r="A9" s="15" t="s">
        <v>73</v>
      </c>
      <c r="B9" s="16">
        <v>260</v>
      </c>
      <c r="C9" s="11">
        <v>0</v>
      </c>
    </row>
    <row r="10" spans="1:5" ht="15.75" thickBot="1">
      <c r="A10" s="15" t="s">
        <v>74</v>
      </c>
      <c r="B10" s="16">
        <v>130</v>
      </c>
      <c r="C10" s="11">
        <v>0</v>
      </c>
    </row>
    <row r="11" spans="1:5" ht="15.75" thickBot="1">
      <c r="A11" s="17" t="s">
        <v>75</v>
      </c>
      <c r="B11" s="18">
        <v>30</v>
      </c>
      <c r="C11" s="19">
        <v>0</v>
      </c>
    </row>
    <row r="12" spans="1:5" ht="15.75" thickTop="1"/>
    <row r="13" spans="1:5">
      <c r="B13" s="20"/>
    </row>
    <row r="14" spans="1:5">
      <c r="B14" s="20"/>
      <c r="E14" s="21"/>
    </row>
    <row r="15" spans="1:5">
      <c r="B15" s="20"/>
    </row>
    <row r="16" spans="1:5">
      <c r="B16" s="20"/>
    </row>
    <row r="17" spans="1:3">
      <c r="B17" s="20"/>
    </row>
    <row r="23" spans="1:3" ht="15.75" thickBot="1"/>
    <row r="24" spans="1:3" ht="16.5" thickTop="1" thickBot="1">
      <c r="A24" s="1"/>
      <c r="B24" s="2" t="s">
        <v>33</v>
      </c>
      <c r="C24" s="3"/>
    </row>
    <row r="25" spans="1:3" ht="16.5" thickTop="1" thickBot="1">
      <c r="A25" s="4" t="s">
        <v>36</v>
      </c>
      <c r="B25" s="22" t="s">
        <v>12</v>
      </c>
      <c r="C25" s="6" t="s">
        <v>18</v>
      </c>
    </row>
    <row r="26" spans="1:3">
      <c r="A26" s="23" t="s">
        <v>46</v>
      </c>
      <c r="B26" s="24">
        <v>0</v>
      </c>
      <c r="C26" s="9">
        <v>0</v>
      </c>
    </row>
    <row r="27" spans="1:3">
      <c r="A27" s="25" t="s">
        <v>76</v>
      </c>
      <c r="B27" s="26">
        <v>300</v>
      </c>
      <c r="C27" s="14">
        <v>30</v>
      </c>
    </row>
    <row r="28" spans="1:3">
      <c r="A28" s="25" t="s">
        <v>77</v>
      </c>
      <c r="B28" s="27">
        <v>280</v>
      </c>
      <c r="C28" s="11">
        <v>30</v>
      </c>
    </row>
    <row r="29" spans="1:3">
      <c r="A29" s="25" t="s">
        <v>78</v>
      </c>
      <c r="B29" s="27">
        <v>480</v>
      </c>
      <c r="C29" s="11">
        <v>10</v>
      </c>
    </row>
    <row r="30" spans="1:3" ht="15.75" thickBot="1">
      <c r="A30" s="28" t="s">
        <v>79</v>
      </c>
      <c r="B30" s="29">
        <v>120</v>
      </c>
      <c r="C30" s="30">
        <v>0</v>
      </c>
    </row>
    <row r="31" spans="1:3" ht="15.75" thickTop="1"/>
    <row r="45" spans="1:4" ht="15.75" thickBot="1"/>
    <row r="46" spans="1:4" ht="16.5" thickTop="1" thickBot="1">
      <c r="A46" s="1"/>
      <c r="B46" s="2" t="s">
        <v>80</v>
      </c>
      <c r="C46" s="31"/>
      <c r="D46" s="3"/>
    </row>
    <row r="47" spans="1:4" ht="16.5" thickTop="1" thickBot="1">
      <c r="A47" s="4" t="s">
        <v>34</v>
      </c>
      <c r="B47" s="189" t="s">
        <v>12</v>
      </c>
      <c r="C47" s="189"/>
      <c r="D47" s="6" t="s">
        <v>18</v>
      </c>
    </row>
    <row r="48" spans="1:4" ht="15.75" thickBot="1">
      <c r="A48" s="15" t="s">
        <v>81</v>
      </c>
      <c r="B48" s="190">
        <v>120</v>
      </c>
      <c r="C48" s="191"/>
      <c r="D48" s="14">
        <v>0</v>
      </c>
    </row>
    <row r="49" spans="1:4" ht="15.75" thickBot="1">
      <c r="A49" s="15" t="s">
        <v>39</v>
      </c>
      <c r="B49" s="192">
        <v>260</v>
      </c>
      <c r="C49" s="188"/>
      <c r="D49" s="11">
        <v>0</v>
      </c>
    </row>
    <row r="50" spans="1:4" ht="15.75" thickBot="1">
      <c r="A50" s="15" t="s">
        <v>41</v>
      </c>
      <c r="B50" s="187">
        <v>190</v>
      </c>
      <c r="C50" s="188"/>
      <c r="D50" s="11">
        <v>70</v>
      </c>
    </row>
    <row r="51" spans="1:4" ht="15.75" thickBot="1">
      <c r="A51" s="15" t="s">
        <v>43</v>
      </c>
      <c r="B51" s="192">
        <v>470</v>
      </c>
      <c r="C51" s="188"/>
      <c r="D51" s="11">
        <v>0</v>
      </c>
    </row>
    <row r="52" spans="1:4" ht="15.75" thickBot="1">
      <c r="A52" s="15" t="s">
        <v>45</v>
      </c>
      <c r="B52" s="192">
        <v>40</v>
      </c>
      <c r="C52" s="188"/>
      <c r="D52" s="11">
        <v>0</v>
      </c>
    </row>
    <row r="53" spans="1:4" ht="15.75" thickBot="1">
      <c r="A53" s="17" t="s">
        <v>47</v>
      </c>
      <c r="B53" s="185">
        <v>100</v>
      </c>
      <c r="C53" s="186"/>
      <c r="D53" s="19">
        <v>0</v>
      </c>
    </row>
    <row r="54" spans="1:4" ht="15.75" thickTop="1">
      <c r="A54" s="20"/>
      <c r="B54" s="39"/>
      <c r="C54" s="39"/>
      <c r="D54" s="39"/>
    </row>
    <row r="55" spans="1:4">
      <c r="A55" s="20"/>
      <c r="B55" s="39"/>
      <c r="C55" s="39"/>
      <c r="D55" s="39"/>
    </row>
    <row r="56" spans="1:4">
      <c r="A56" s="20"/>
      <c r="B56" s="39"/>
      <c r="C56" s="39"/>
      <c r="D56" s="39"/>
    </row>
    <row r="57" spans="1:4">
      <c r="A57" s="20"/>
      <c r="B57" s="39"/>
      <c r="C57" s="39"/>
      <c r="D57" s="39"/>
    </row>
    <row r="58" spans="1:4">
      <c r="A58" s="20"/>
      <c r="B58" s="39"/>
      <c r="C58" s="39"/>
      <c r="D58" s="39"/>
    </row>
    <row r="61" spans="1:4" ht="15.75">
      <c r="A61" s="32" t="s">
        <v>82</v>
      </c>
    </row>
    <row r="62" spans="1:4" ht="15.75">
      <c r="A62" s="33" t="s">
        <v>83</v>
      </c>
    </row>
    <row r="63" spans="1:4" ht="15.75">
      <c r="A63" s="33"/>
    </row>
    <row r="64" spans="1:4" ht="15.75">
      <c r="A64" s="35" t="s">
        <v>50</v>
      </c>
    </row>
    <row r="65" spans="1:12" ht="15.75">
      <c r="A65" s="36" t="s">
        <v>84</v>
      </c>
    </row>
    <row r="66" spans="1:12" ht="15.75">
      <c r="A66" s="36" t="s">
        <v>85</v>
      </c>
    </row>
    <row r="67" spans="1:12" ht="15.75">
      <c r="A67" s="37" t="s">
        <v>86</v>
      </c>
    </row>
    <row r="68" spans="1:12" ht="15.75">
      <c r="A68" s="37" t="s">
        <v>87</v>
      </c>
      <c r="K68" s="34"/>
      <c r="L68" s="34"/>
    </row>
    <row r="69" spans="1:12" ht="15.75">
      <c r="A69" s="33"/>
    </row>
    <row r="70" spans="1:12" ht="15.75">
      <c r="A70" s="37" t="s">
        <v>88</v>
      </c>
    </row>
    <row r="71" spans="1:12" ht="15.75">
      <c r="A71" s="37" t="s">
        <v>89</v>
      </c>
    </row>
    <row r="72" spans="1:12" ht="15.75">
      <c r="A72" s="37" t="s">
        <v>90</v>
      </c>
    </row>
    <row r="73" spans="1:12" ht="15.75">
      <c r="A73" s="36"/>
    </row>
    <row r="74" spans="1:12" ht="15.75">
      <c r="A74" s="37" t="s">
        <v>56</v>
      </c>
    </row>
    <row r="75" spans="1:12" ht="15.75">
      <c r="A75" s="37" t="s">
        <v>91</v>
      </c>
    </row>
    <row r="76" spans="1:12" ht="15.75">
      <c r="A76" s="37" t="s">
        <v>92</v>
      </c>
    </row>
    <row r="77" spans="1:12">
      <c r="A77" s="38"/>
    </row>
    <row r="78" spans="1:12" ht="18">
      <c r="A78" s="37" t="s">
        <v>93</v>
      </c>
    </row>
    <row r="79" spans="1:12" ht="15.75">
      <c r="A79" s="36" t="s">
        <v>94</v>
      </c>
    </row>
    <row r="80" spans="1:12" ht="15.75">
      <c r="A80" s="36" t="s">
        <v>95</v>
      </c>
    </row>
    <row r="81" spans="1:9" ht="15.75">
      <c r="A81" s="36"/>
      <c r="I81" s="34"/>
    </row>
    <row r="82" spans="1:9" ht="15.75">
      <c r="A82" s="37" t="s">
        <v>96</v>
      </c>
    </row>
    <row r="83" spans="1:9" ht="15.75">
      <c r="A83" s="37" t="s">
        <v>97</v>
      </c>
    </row>
    <row r="84" spans="1:9" ht="15.75">
      <c r="A84" s="37" t="s">
        <v>98</v>
      </c>
    </row>
    <row r="85" spans="1:9">
      <c r="A85" s="38"/>
    </row>
    <row r="86" spans="1:9" ht="15.75">
      <c r="A86" s="35" t="s">
        <v>65</v>
      </c>
    </row>
    <row r="87" spans="1:9" ht="15.75">
      <c r="A87" s="37" t="s">
        <v>99</v>
      </c>
    </row>
    <row r="88" spans="1:9" ht="15.75">
      <c r="A88" s="37" t="s">
        <v>100</v>
      </c>
    </row>
    <row r="89" spans="1:9">
      <c r="A89" s="38"/>
    </row>
    <row r="90" spans="1:9">
      <c r="A90" s="38" t="s">
        <v>101</v>
      </c>
    </row>
    <row r="91" spans="1:9">
      <c r="A91" s="38"/>
    </row>
    <row r="92" spans="1:9">
      <c r="A92" s="38"/>
    </row>
  </sheetData>
  <mergeCells count="7">
    <mergeCell ref="B53:C53"/>
    <mergeCell ref="B50:C50"/>
    <mergeCell ref="B47:C47"/>
    <mergeCell ref="B48:C48"/>
    <mergeCell ref="B49:C49"/>
    <mergeCell ref="B51:C51"/>
    <mergeCell ref="B52:C5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2:L99"/>
  <sheetViews>
    <sheetView topLeftCell="A12" workbookViewId="0">
      <selection activeCell="N32" sqref="N32"/>
    </sheetView>
  </sheetViews>
  <sheetFormatPr defaultRowHeight="15"/>
  <cols>
    <col min="9" max="9" width="13.140625" customWidth="1"/>
  </cols>
  <sheetData>
    <row r="2" spans="2:12">
      <c r="L2">
        <v>6</v>
      </c>
    </row>
    <row r="3" spans="2:12">
      <c r="B3" s="42" t="s">
        <v>0</v>
      </c>
      <c r="C3" s="43"/>
      <c r="D3" s="43"/>
      <c r="E3" s="43"/>
    </row>
    <row r="5" spans="2:12" ht="15.75" thickBot="1">
      <c r="B5" s="47" t="s">
        <v>1</v>
      </c>
      <c r="C5" s="48"/>
      <c r="D5" s="48" t="s">
        <v>127</v>
      </c>
      <c r="E5" s="48" t="s">
        <v>2</v>
      </c>
      <c r="F5" s="113" t="s">
        <v>3</v>
      </c>
      <c r="H5" s="52" t="s">
        <v>6</v>
      </c>
      <c r="I5" s="52" t="s">
        <v>7</v>
      </c>
      <c r="J5" s="53"/>
    </row>
    <row r="6" spans="2:12" ht="15.75" thickTop="1">
      <c r="B6" s="54" t="s">
        <v>8</v>
      </c>
      <c r="C6" s="20"/>
      <c r="D6" s="155">
        <f>24*100</f>
        <v>2400</v>
      </c>
      <c r="E6" s="39">
        <v>1300</v>
      </c>
      <c r="F6" s="97">
        <v>3800</v>
      </c>
      <c r="H6" s="53" t="s">
        <v>15</v>
      </c>
      <c r="I6" s="57" t="s">
        <v>16</v>
      </c>
      <c r="J6" s="53"/>
    </row>
    <row r="7" spans="2:12">
      <c r="B7" s="54" t="s">
        <v>11</v>
      </c>
      <c r="C7" s="20"/>
      <c r="D7" s="95">
        <v>100</v>
      </c>
      <c r="E7" s="39">
        <v>0</v>
      </c>
      <c r="F7" s="97">
        <v>200</v>
      </c>
      <c r="H7" s="107" t="s">
        <v>18</v>
      </c>
      <c r="I7" s="57" t="s">
        <v>19</v>
      </c>
      <c r="J7" s="53"/>
    </row>
    <row r="8" spans="2:12">
      <c r="B8" s="59" t="s">
        <v>14</v>
      </c>
      <c r="D8" s="95">
        <v>160</v>
      </c>
      <c r="E8" s="96">
        <v>390</v>
      </c>
      <c r="F8" s="97">
        <v>40</v>
      </c>
      <c r="H8" s="56" t="s">
        <v>9</v>
      </c>
      <c r="I8" s="57" t="s">
        <v>10</v>
      </c>
      <c r="J8" s="53"/>
    </row>
    <row r="9" spans="2:12">
      <c r="B9" s="59" t="s">
        <v>17</v>
      </c>
      <c r="D9" s="95">
        <v>100</v>
      </c>
      <c r="E9" s="96">
        <v>410</v>
      </c>
      <c r="F9" s="97">
        <v>20</v>
      </c>
    </row>
    <row r="10" spans="2:12">
      <c r="B10" s="59" t="s">
        <v>20</v>
      </c>
      <c r="D10" s="95">
        <v>150</v>
      </c>
      <c r="E10" s="96">
        <v>620</v>
      </c>
      <c r="F10" s="97">
        <v>10</v>
      </c>
    </row>
    <row r="11" spans="2:12">
      <c r="B11" s="59" t="s">
        <v>21</v>
      </c>
      <c r="D11" s="95">
        <v>220</v>
      </c>
      <c r="E11" s="96">
        <v>60</v>
      </c>
      <c r="F11" s="97">
        <v>20</v>
      </c>
    </row>
    <row r="12" spans="2:12">
      <c r="B12" s="65" t="s">
        <v>22</v>
      </c>
      <c r="C12" s="66"/>
      <c r="D12" s="98">
        <v>40</v>
      </c>
      <c r="E12" s="177">
        <v>0</v>
      </c>
      <c r="F12" s="178">
        <v>0</v>
      </c>
    </row>
    <row r="13" spans="2:12">
      <c r="B13" s="75" t="s">
        <v>27</v>
      </c>
      <c r="C13" s="76"/>
      <c r="D13" s="156">
        <f>SUM(D8:D12)</f>
        <v>670</v>
      </c>
      <c r="E13" s="76">
        <f>SUM(E8:E12)</f>
        <v>1480</v>
      </c>
      <c r="F13" s="62">
        <f>SUM(F8:F12)</f>
        <v>90</v>
      </c>
    </row>
    <row r="26" spans="2:12">
      <c r="B26" s="81" t="s">
        <v>31</v>
      </c>
      <c r="C26" s="82"/>
    </row>
    <row r="27" spans="2:12">
      <c r="D27" s="83"/>
    </row>
    <row r="28" spans="2:12">
      <c r="B28" s="87" t="s">
        <v>33</v>
      </c>
      <c r="I28" s="66" t="s">
        <v>145</v>
      </c>
      <c r="J28" s="66" t="s">
        <v>15</v>
      </c>
      <c r="K28" s="66" t="s">
        <v>18</v>
      </c>
      <c r="L28" s="157" t="s">
        <v>9</v>
      </c>
    </row>
    <row r="29" spans="2:12" ht="15.75" thickBot="1">
      <c r="B29" s="91" t="s">
        <v>36</v>
      </c>
      <c r="C29" s="48" t="s">
        <v>15</v>
      </c>
      <c r="D29" s="48" t="s">
        <v>18</v>
      </c>
      <c r="E29" s="113" t="s">
        <v>9</v>
      </c>
      <c r="I29" s="158" t="s">
        <v>37</v>
      </c>
      <c r="J29" s="159">
        <v>330</v>
      </c>
      <c r="K29" s="160">
        <v>760</v>
      </c>
      <c r="L29" s="161">
        <v>100</v>
      </c>
    </row>
    <row r="30" spans="2:12" ht="16.5" thickTop="1" thickBot="1">
      <c r="B30" s="91" t="s">
        <v>38</v>
      </c>
      <c r="C30" s="95">
        <v>50</v>
      </c>
      <c r="D30" s="96">
        <v>30</v>
      </c>
      <c r="E30" s="97">
        <v>0</v>
      </c>
      <c r="I30" s="162" t="s">
        <v>39</v>
      </c>
      <c r="J30" s="163">
        <v>20</v>
      </c>
      <c r="K30" s="164">
        <v>120</v>
      </c>
      <c r="L30" s="165">
        <v>0</v>
      </c>
    </row>
    <row r="31" spans="2:12" ht="16.5" thickTop="1" thickBot="1">
      <c r="B31" s="91" t="s">
        <v>40</v>
      </c>
      <c r="C31" s="95">
        <v>220</v>
      </c>
      <c r="D31" s="96">
        <v>840</v>
      </c>
      <c r="E31" s="97">
        <v>40</v>
      </c>
      <c r="I31" s="162" t="s">
        <v>41</v>
      </c>
      <c r="J31" s="163">
        <v>130</v>
      </c>
      <c r="K31" s="164">
        <v>760</v>
      </c>
      <c r="L31" s="165">
        <v>0</v>
      </c>
    </row>
    <row r="32" spans="2:12" ht="16.5" thickTop="1" thickBot="1">
      <c r="B32" s="91" t="s">
        <v>42</v>
      </c>
      <c r="C32" s="95">
        <v>30</v>
      </c>
      <c r="D32" s="96">
        <v>140</v>
      </c>
      <c r="E32" s="97">
        <v>0</v>
      </c>
      <c r="I32" s="162" t="s">
        <v>43</v>
      </c>
      <c r="J32" s="163">
        <v>100</v>
      </c>
      <c r="K32" s="164">
        <v>50</v>
      </c>
      <c r="L32" s="165">
        <v>0</v>
      </c>
    </row>
    <row r="33" spans="2:12" ht="16.5" thickTop="1" thickBot="1">
      <c r="B33" s="91" t="s">
        <v>44</v>
      </c>
      <c r="C33" s="98">
        <v>290</v>
      </c>
      <c r="D33" s="177">
        <v>770</v>
      </c>
      <c r="E33" s="178">
        <v>60</v>
      </c>
      <c r="I33" s="162" t="s">
        <v>45</v>
      </c>
      <c r="J33" s="163">
        <v>20</v>
      </c>
      <c r="K33" s="164">
        <v>10</v>
      </c>
      <c r="L33" s="165">
        <v>0</v>
      </c>
    </row>
    <row r="34" spans="2:12" ht="15.75" thickTop="1">
      <c r="I34" s="166" t="s">
        <v>47</v>
      </c>
      <c r="J34" s="167">
        <v>10</v>
      </c>
      <c r="K34" s="168">
        <v>0</v>
      </c>
      <c r="L34" s="169">
        <v>0</v>
      </c>
    </row>
    <row r="35" spans="2:12">
      <c r="H35" s="170"/>
    </row>
    <row r="54" spans="2:4">
      <c r="B54" s="171" t="s">
        <v>146</v>
      </c>
    </row>
    <row r="56" spans="2:4">
      <c r="B56" t="s">
        <v>147</v>
      </c>
      <c r="C56" t="s">
        <v>148</v>
      </c>
      <c r="D56" t="s">
        <v>149</v>
      </c>
    </row>
    <row r="57" spans="2:4">
      <c r="B57" s="172" t="s">
        <v>15</v>
      </c>
      <c r="C57" s="110">
        <v>55</v>
      </c>
      <c r="D57" s="111">
        <v>1.1000000000000001</v>
      </c>
    </row>
    <row r="58" spans="2:4">
      <c r="B58" s="51" t="s">
        <v>18</v>
      </c>
      <c r="C58" s="20">
        <v>15</v>
      </c>
      <c r="D58" s="77">
        <v>0.3</v>
      </c>
    </row>
    <row r="59" spans="2:4">
      <c r="B59" s="67" t="s">
        <v>150</v>
      </c>
      <c r="C59" s="66">
        <v>51</v>
      </c>
      <c r="D59" s="80">
        <v>1.02</v>
      </c>
    </row>
    <row r="64" spans="2:4">
      <c r="B64" s="173" t="s">
        <v>151</v>
      </c>
      <c r="C64" s="141"/>
      <c r="D64" s="141"/>
    </row>
    <row r="65" spans="2:5">
      <c r="B65" s="174" t="s">
        <v>50</v>
      </c>
      <c r="C65" s="175"/>
      <c r="D65" s="175"/>
      <c r="E65" s="175"/>
    </row>
    <row r="66" spans="2:5">
      <c r="B66" t="s">
        <v>152</v>
      </c>
      <c r="E66" s="175"/>
    </row>
    <row r="67" spans="2:5">
      <c r="B67" s="174" t="s">
        <v>18</v>
      </c>
      <c r="C67" s="175" t="s">
        <v>153</v>
      </c>
      <c r="D67" s="175"/>
    </row>
    <row r="68" spans="2:5">
      <c r="B68" s="176" t="s">
        <v>15</v>
      </c>
      <c r="C68" t="s">
        <v>154</v>
      </c>
    </row>
    <row r="69" spans="2:5">
      <c r="B69" s="176" t="s">
        <v>9</v>
      </c>
      <c r="C69" t="s">
        <v>155</v>
      </c>
    </row>
    <row r="71" spans="2:5">
      <c r="B71" s="176" t="s">
        <v>156</v>
      </c>
    </row>
    <row r="72" spans="2:5">
      <c r="B72" s="176" t="s">
        <v>18</v>
      </c>
      <c r="C72">
        <v>2</v>
      </c>
    </row>
    <row r="73" spans="2:5">
      <c r="B73" s="176" t="s">
        <v>15</v>
      </c>
      <c r="C73">
        <v>1.74</v>
      </c>
    </row>
    <row r="74" spans="2:5">
      <c r="B74" s="176" t="s">
        <v>9</v>
      </c>
      <c r="C74">
        <v>3.85</v>
      </c>
    </row>
    <row r="76" spans="2:5">
      <c r="B76" s="176" t="s">
        <v>157</v>
      </c>
    </row>
    <row r="77" spans="2:5">
      <c r="B77" s="176" t="s">
        <v>18</v>
      </c>
      <c r="C77">
        <v>7.46</v>
      </c>
    </row>
    <row r="78" spans="2:5">
      <c r="B78" s="176" t="s">
        <v>15</v>
      </c>
      <c r="C78">
        <v>7.07</v>
      </c>
    </row>
    <row r="79" spans="2:5">
      <c r="B79" s="176" t="s">
        <v>9</v>
      </c>
      <c r="C79">
        <v>14.92</v>
      </c>
    </row>
    <row r="81" spans="2:3">
      <c r="B81" s="176" t="s">
        <v>144</v>
      </c>
    </row>
    <row r="82" spans="2:3">
      <c r="B82" s="176" t="s">
        <v>18</v>
      </c>
      <c r="C82">
        <v>3.1899999999999998E-2</v>
      </c>
    </row>
    <row r="83" spans="2:3">
      <c r="B83" s="176" t="s">
        <v>15</v>
      </c>
      <c r="C83">
        <v>4.36E-2</v>
      </c>
    </row>
    <row r="84" spans="2:3">
      <c r="B84" s="176" t="s">
        <v>9</v>
      </c>
      <c r="C84">
        <v>2.5000000000000001E-3</v>
      </c>
    </row>
    <row r="86" spans="2:3">
      <c r="B86" s="176" t="s">
        <v>158</v>
      </c>
    </row>
    <row r="87" spans="2:3">
      <c r="B87" s="176" t="s">
        <v>18</v>
      </c>
      <c r="C87">
        <v>148</v>
      </c>
    </row>
    <row r="88" spans="2:3">
      <c r="B88" s="176" t="s">
        <v>15</v>
      </c>
      <c r="C88">
        <v>67</v>
      </c>
    </row>
    <row r="89" spans="2:3">
      <c r="B89" s="176" t="s">
        <v>9</v>
      </c>
      <c r="C89">
        <v>9</v>
      </c>
    </row>
    <row r="91" spans="2:3" ht="17.25">
      <c r="B91" s="176" t="s">
        <v>159</v>
      </c>
      <c r="C91" t="s">
        <v>160</v>
      </c>
    </row>
    <row r="92" spans="2:3">
      <c r="B92" s="176" t="s">
        <v>18</v>
      </c>
      <c r="C92">
        <v>0.14799999999999999</v>
      </c>
    </row>
    <row r="93" spans="2:3">
      <c r="B93" s="176" t="s">
        <v>15</v>
      </c>
      <c r="C93">
        <v>6.7000000000000004E-2</v>
      </c>
    </row>
    <row r="94" spans="2:3">
      <c r="B94" s="176" t="s">
        <v>9</v>
      </c>
      <c r="C94">
        <v>8.9999999999999993E-3</v>
      </c>
    </row>
    <row r="96" spans="2:3">
      <c r="B96" s="81" t="s">
        <v>161</v>
      </c>
    </row>
    <row r="97" spans="2:3">
      <c r="B97" s="176" t="s">
        <v>18</v>
      </c>
      <c r="C97">
        <v>0.2155</v>
      </c>
    </row>
    <row r="98" spans="2:3">
      <c r="B98" s="176" t="s">
        <v>15</v>
      </c>
      <c r="C98">
        <v>0.65069999999999995</v>
      </c>
    </row>
    <row r="99" spans="2:3">
      <c r="B99" s="176" t="s">
        <v>9</v>
      </c>
      <c r="C99">
        <v>0.27779999999999999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09"/>
  <sheetViews>
    <sheetView topLeftCell="A38" workbookViewId="0">
      <selection activeCell="Q51" sqref="Q51"/>
    </sheetView>
  </sheetViews>
  <sheetFormatPr defaultRowHeight="15"/>
  <cols>
    <col min="3" max="3" width="11.42578125" customWidth="1"/>
    <col min="6" max="9" width="9.140625" style="20"/>
    <col min="10" max="10" width="17.28515625" style="20" customWidth="1"/>
    <col min="11" max="11" width="11.28515625" style="20" customWidth="1"/>
    <col min="12" max="12" width="10.28515625" style="20" customWidth="1"/>
    <col min="13" max="16384" width="9.140625" style="20"/>
  </cols>
  <sheetData>
    <row r="1" spans="1:14" s="41" customFormat="1" ht="12.75">
      <c r="A1" s="40"/>
      <c r="B1" s="40"/>
      <c r="C1" s="40"/>
      <c r="D1" s="40"/>
      <c r="E1" s="40"/>
    </row>
    <row r="3" spans="1:14">
      <c r="A3" s="42" t="s">
        <v>0</v>
      </c>
      <c r="B3" s="43"/>
      <c r="C3" s="43"/>
      <c r="D3" s="43"/>
      <c r="F3"/>
      <c r="G3"/>
      <c r="H3"/>
      <c r="I3"/>
    </row>
    <row r="4" spans="1:14">
      <c r="A4" s="179" t="s">
        <v>102</v>
      </c>
      <c r="B4" s="44"/>
      <c r="C4" s="45"/>
      <c r="D4" s="44"/>
      <c r="E4" s="46"/>
      <c r="F4"/>
      <c r="G4"/>
      <c r="H4"/>
    </row>
    <row r="5" spans="1:14">
      <c r="H5"/>
    </row>
    <row r="6" spans="1:14" ht="15.75" thickBot="1">
      <c r="A6" s="47" t="s">
        <v>1</v>
      </c>
      <c r="B6" s="48"/>
      <c r="C6" s="91"/>
      <c r="D6" s="48" t="s">
        <v>2</v>
      </c>
      <c r="E6" s="48" t="s">
        <v>4</v>
      </c>
      <c r="F6" s="48" t="s">
        <v>3</v>
      </c>
      <c r="G6" s="51"/>
      <c r="H6" s="52" t="s">
        <v>6</v>
      </c>
      <c r="I6" s="52" t="s">
        <v>7</v>
      </c>
      <c r="J6" s="53"/>
    </row>
    <row r="7" spans="1:14" ht="15.75" thickTop="1">
      <c r="A7" s="54" t="s">
        <v>8</v>
      </c>
      <c r="B7" s="20"/>
      <c r="C7" s="51"/>
      <c r="D7" s="39">
        <v>270</v>
      </c>
      <c r="E7" s="39">
        <v>40</v>
      </c>
      <c r="F7" s="39">
        <v>0</v>
      </c>
      <c r="G7" s="51"/>
      <c r="H7" s="53" t="s">
        <v>18</v>
      </c>
      <c r="I7" s="57" t="s">
        <v>19</v>
      </c>
      <c r="J7" s="53"/>
    </row>
    <row r="8" spans="1:14">
      <c r="A8" s="54" t="s">
        <v>11</v>
      </c>
      <c r="B8" s="20"/>
      <c r="C8" s="51"/>
      <c r="D8" s="39">
        <v>0</v>
      </c>
      <c r="E8" s="39">
        <v>40</v>
      </c>
      <c r="F8" s="39">
        <v>0</v>
      </c>
      <c r="G8" s="51"/>
      <c r="H8" s="107" t="s">
        <v>12</v>
      </c>
      <c r="I8" s="57" t="s">
        <v>13</v>
      </c>
      <c r="J8" s="53"/>
    </row>
    <row r="9" spans="1:14">
      <c r="A9" s="59" t="s">
        <v>14</v>
      </c>
      <c r="C9" s="51"/>
      <c r="D9" s="96">
        <v>30</v>
      </c>
      <c r="E9" s="96">
        <v>230</v>
      </c>
      <c r="F9" s="39">
        <v>0</v>
      </c>
      <c r="G9" s="51"/>
      <c r="H9" s="56" t="s">
        <v>9</v>
      </c>
      <c r="I9" s="57" t="s">
        <v>10</v>
      </c>
      <c r="J9" s="53"/>
    </row>
    <row r="10" spans="1:14">
      <c r="A10" s="59" t="s">
        <v>17</v>
      </c>
      <c r="C10" s="51"/>
      <c r="D10" s="96">
        <v>10</v>
      </c>
      <c r="E10" s="96">
        <v>60</v>
      </c>
      <c r="F10" s="39">
        <v>0</v>
      </c>
      <c r="G10" s="51"/>
      <c r="H10" s="58" t="s">
        <v>103</v>
      </c>
      <c r="I10" s="108" t="s">
        <v>104</v>
      </c>
      <c r="J10" s="53"/>
    </row>
    <row r="11" spans="1:14">
      <c r="A11" s="59" t="s">
        <v>20</v>
      </c>
      <c r="C11" s="51"/>
      <c r="D11" s="96">
        <v>30</v>
      </c>
      <c r="E11" s="96">
        <v>20</v>
      </c>
      <c r="F11" s="39">
        <v>0</v>
      </c>
      <c r="G11" s="51"/>
      <c r="I11" s="63"/>
    </row>
    <row r="12" spans="1:14">
      <c r="A12" s="59" t="s">
        <v>21</v>
      </c>
      <c r="C12" s="51"/>
      <c r="D12" s="96">
        <v>40</v>
      </c>
      <c r="E12" s="96">
        <v>60</v>
      </c>
      <c r="F12" s="97">
        <v>10</v>
      </c>
      <c r="I12" s="63"/>
    </row>
    <row r="13" spans="1:14">
      <c r="A13" s="65" t="s">
        <v>22</v>
      </c>
      <c r="B13" s="66"/>
      <c r="C13" s="67"/>
      <c r="D13" s="177">
        <v>10</v>
      </c>
      <c r="E13" s="177">
        <v>40</v>
      </c>
      <c r="F13" s="178">
        <v>0</v>
      </c>
      <c r="I13" s="63"/>
      <c r="M13" s="20" t="s">
        <v>105</v>
      </c>
    </row>
    <row r="14" spans="1:14">
      <c r="A14" s="75" t="s">
        <v>27</v>
      </c>
      <c r="B14" s="76"/>
      <c r="C14" s="76"/>
      <c r="D14" s="76">
        <f>SUM(D9:D13)</f>
        <v>120</v>
      </c>
      <c r="E14" s="76">
        <f>SUM(E9:E13)</f>
        <v>410</v>
      </c>
      <c r="F14" s="62">
        <f>SUM(F9:F13)</f>
        <v>10</v>
      </c>
      <c r="I14" s="63"/>
    </row>
    <row r="15" spans="1:14">
      <c r="N15" s="74" t="s">
        <v>106</v>
      </c>
    </row>
    <row r="16" spans="1:14">
      <c r="A16" s="78"/>
      <c r="M16" s="20">
        <v>7.15</v>
      </c>
      <c r="N16" s="109">
        <f t="shared" ref="N16:N23" si="0">M16*3.141</f>
        <v>22.45815</v>
      </c>
    </row>
    <row r="17" spans="1:14">
      <c r="M17" s="20">
        <v>1.1200000000000001</v>
      </c>
      <c r="N17" s="109">
        <f t="shared" si="0"/>
        <v>3.5179200000000002</v>
      </c>
    </row>
    <row r="18" spans="1:14">
      <c r="M18" s="20">
        <v>1</v>
      </c>
      <c r="N18" s="109">
        <f t="shared" si="0"/>
        <v>3.141</v>
      </c>
    </row>
    <row r="19" spans="1:14">
      <c r="M19" s="106">
        <v>1.5</v>
      </c>
      <c r="N19" s="109">
        <f t="shared" si="0"/>
        <v>4.7115</v>
      </c>
    </row>
    <row r="20" spans="1:14">
      <c r="M20" s="106">
        <v>7.12</v>
      </c>
      <c r="N20" s="109">
        <f t="shared" si="0"/>
        <v>22.36392</v>
      </c>
    </row>
    <row r="21" spans="1:14">
      <c r="M21" s="106">
        <v>7.28</v>
      </c>
      <c r="N21" s="109">
        <f t="shared" si="0"/>
        <v>22.866479999999999</v>
      </c>
    </row>
    <row r="22" spans="1:14">
      <c r="M22" s="106">
        <v>1.2</v>
      </c>
      <c r="N22" s="109">
        <f t="shared" si="0"/>
        <v>3.7691999999999997</v>
      </c>
    </row>
    <row r="23" spans="1:14">
      <c r="M23" s="106">
        <v>9.3000000000000007</v>
      </c>
      <c r="N23" s="109">
        <f t="shared" si="0"/>
        <v>29.211300000000001</v>
      </c>
    </row>
    <row r="32" spans="1:14" ht="15.75" thickBot="1">
      <c r="A32" s="81" t="s">
        <v>31</v>
      </c>
      <c r="B32" s="82"/>
      <c r="I32"/>
    </row>
    <row r="33" spans="1:15">
      <c r="C33" s="83"/>
      <c r="J33" s="84" t="s">
        <v>107</v>
      </c>
      <c r="K33" s="85"/>
      <c r="L33" s="85"/>
      <c r="M33" s="85"/>
      <c r="N33" s="85"/>
      <c r="O33" s="86"/>
    </row>
    <row r="34" spans="1:15" ht="15.75" thickBot="1">
      <c r="A34" s="87" t="s">
        <v>33</v>
      </c>
      <c r="J34" s="88" t="s">
        <v>34</v>
      </c>
      <c r="K34" s="89" t="s">
        <v>18</v>
      </c>
      <c r="L34" s="89" t="s">
        <v>12</v>
      </c>
      <c r="M34" s="89" t="s">
        <v>9</v>
      </c>
      <c r="N34" s="112"/>
      <c r="O34" s="90" t="s">
        <v>48</v>
      </c>
    </row>
    <row r="35" spans="1:15" ht="15.75" thickBot="1">
      <c r="B35" s="91" t="s">
        <v>36</v>
      </c>
      <c r="C35" s="48" t="s">
        <v>18</v>
      </c>
      <c r="D35" s="48" t="s">
        <v>12</v>
      </c>
      <c r="E35" s="113" t="s">
        <v>9</v>
      </c>
      <c r="J35" s="94" t="s">
        <v>37</v>
      </c>
      <c r="K35" s="39">
        <v>130</v>
      </c>
      <c r="L35" s="39">
        <v>460</v>
      </c>
      <c r="M35" s="39">
        <v>10</v>
      </c>
      <c r="N35" s="39"/>
      <c r="O35" s="90">
        <f t="shared" ref="O35:O41" si="1">SUM(K35:N35)</f>
        <v>600</v>
      </c>
    </row>
    <row r="36" spans="1:15" ht="16.5" thickTop="1" thickBot="1">
      <c r="B36" s="91" t="s">
        <v>38</v>
      </c>
      <c r="C36" s="95">
        <v>0</v>
      </c>
      <c r="D36" s="96">
        <v>10</v>
      </c>
      <c r="E36" s="97">
        <v>0</v>
      </c>
      <c r="J36" s="94" t="s">
        <v>39</v>
      </c>
      <c r="K36" s="39">
        <v>0</v>
      </c>
      <c r="L36" s="39">
        <v>130</v>
      </c>
      <c r="M36" s="39">
        <v>0</v>
      </c>
      <c r="N36" s="39"/>
      <c r="O36" s="90">
        <f t="shared" si="1"/>
        <v>130</v>
      </c>
    </row>
    <row r="37" spans="1:15" ht="16.5" thickTop="1" thickBot="1">
      <c r="B37" s="91" t="s">
        <v>40</v>
      </c>
      <c r="C37" s="95">
        <v>130</v>
      </c>
      <c r="D37" s="96">
        <v>190</v>
      </c>
      <c r="E37" s="97">
        <v>10</v>
      </c>
      <c r="J37" s="94" t="s">
        <v>41</v>
      </c>
      <c r="K37" s="39">
        <v>0</v>
      </c>
      <c r="L37" s="39">
        <v>10</v>
      </c>
      <c r="M37" s="39">
        <v>0</v>
      </c>
      <c r="N37" s="39"/>
      <c r="O37" s="90">
        <f t="shared" si="1"/>
        <v>10</v>
      </c>
    </row>
    <row r="38" spans="1:15" ht="16.5" thickTop="1" thickBot="1">
      <c r="B38" s="91" t="s">
        <v>42</v>
      </c>
      <c r="C38" s="95">
        <v>0</v>
      </c>
      <c r="D38" s="96">
        <v>40</v>
      </c>
      <c r="E38" s="97">
        <v>0</v>
      </c>
      <c r="G38"/>
      <c r="I38" s="39"/>
      <c r="J38" s="94" t="s">
        <v>43</v>
      </c>
      <c r="K38" s="39">
        <v>0</v>
      </c>
      <c r="L38" s="39">
        <v>0</v>
      </c>
      <c r="M38" s="39">
        <v>0</v>
      </c>
      <c r="N38" s="39"/>
      <c r="O38" s="90">
        <f t="shared" si="1"/>
        <v>0</v>
      </c>
    </row>
    <row r="39" spans="1:15" ht="16.5" thickTop="1" thickBot="1">
      <c r="B39" s="91" t="s">
        <v>44</v>
      </c>
      <c r="C39" s="95">
        <v>0</v>
      </c>
      <c r="D39" s="96">
        <v>260</v>
      </c>
      <c r="E39" s="97">
        <v>0</v>
      </c>
      <c r="G39"/>
      <c r="I39" s="39"/>
      <c r="J39" s="94" t="s">
        <v>45</v>
      </c>
      <c r="K39" s="39">
        <v>0</v>
      </c>
      <c r="L39" s="39">
        <v>30</v>
      </c>
      <c r="M39" s="39">
        <v>0</v>
      </c>
      <c r="N39" s="39"/>
      <c r="O39" s="90">
        <f t="shared" si="1"/>
        <v>30</v>
      </c>
    </row>
    <row r="40" spans="1:15" ht="16.5" thickTop="1" thickBot="1">
      <c r="B40" s="91" t="s">
        <v>46</v>
      </c>
      <c r="C40" s="98">
        <v>0</v>
      </c>
      <c r="D40" s="177">
        <v>100</v>
      </c>
      <c r="E40" s="178">
        <v>0</v>
      </c>
      <c r="G40"/>
      <c r="I40" s="39"/>
      <c r="J40" s="88" t="s">
        <v>47</v>
      </c>
      <c r="K40" s="177">
        <v>0</v>
      </c>
      <c r="L40" s="177">
        <v>0</v>
      </c>
      <c r="M40" s="177">
        <v>0</v>
      </c>
      <c r="N40" s="39"/>
      <c r="O40" s="90">
        <f t="shared" si="1"/>
        <v>0</v>
      </c>
    </row>
    <row r="41" spans="1:15" ht="15.75" thickTop="1">
      <c r="A41" s="20"/>
      <c r="B41" s="20"/>
      <c r="C41" s="39"/>
      <c r="D41" s="39"/>
      <c r="E41" s="39"/>
      <c r="J41" s="99" t="s">
        <v>48</v>
      </c>
      <c r="K41" s="100">
        <f>SUM(K35:K40)</f>
        <v>130</v>
      </c>
      <c r="L41" s="100">
        <f>SUM(L35:L40)</f>
        <v>630</v>
      </c>
      <c r="M41" s="100">
        <f>SUM(M35:M40)</f>
        <v>10</v>
      </c>
      <c r="N41" s="100"/>
      <c r="O41" s="90">
        <f t="shared" si="1"/>
        <v>770</v>
      </c>
    </row>
    <row r="42" spans="1:15">
      <c r="A42" s="20"/>
      <c r="B42" s="20"/>
      <c r="C42" s="39"/>
      <c r="D42" s="39"/>
      <c r="E42" s="39"/>
      <c r="J42" s="101"/>
      <c r="O42" s="102"/>
    </row>
    <row r="43" spans="1:15">
      <c r="J43" s="101"/>
      <c r="O43" s="102"/>
    </row>
    <row r="44" spans="1:15">
      <c r="B44" s="20"/>
      <c r="C44" s="39"/>
      <c r="D44" s="39"/>
      <c r="E44" s="39"/>
      <c r="J44" s="101"/>
      <c r="O44" s="102"/>
    </row>
    <row r="45" spans="1:15">
      <c r="B45" s="20"/>
      <c r="C45" s="39"/>
      <c r="D45" s="39"/>
      <c r="E45" s="39"/>
      <c r="J45" s="101"/>
      <c r="O45" s="102"/>
    </row>
    <row r="46" spans="1:15">
      <c r="B46" s="20"/>
      <c r="C46" s="39"/>
      <c r="D46" s="39"/>
      <c r="E46" s="39"/>
      <c r="J46" s="101"/>
      <c r="O46" s="102"/>
    </row>
    <row r="47" spans="1:15">
      <c r="B47" s="20"/>
      <c r="C47" s="39"/>
      <c r="D47" s="39"/>
      <c r="E47" s="39"/>
      <c r="J47" s="101"/>
      <c r="O47" s="102"/>
    </row>
    <row r="48" spans="1:15">
      <c r="B48" s="20"/>
      <c r="C48" s="39"/>
      <c r="D48" s="39"/>
      <c r="E48" s="39"/>
      <c r="J48" s="101"/>
      <c r="O48" s="102"/>
    </row>
    <row r="49" spans="1:15">
      <c r="B49" s="20"/>
      <c r="C49" s="39"/>
      <c r="D49" s="39"/>
      <c r="E49" s="39"/>
      <c r="J49" s="101"/>
      <c r="O49" s="102"/>
    </row>
    <row r="50" spans="1:15">
      <c r="B50" s="20"/>
      <c r="C50" s="39"/>
      <c r="D50" s="39"/>
      <c r="E50" s="39"/>
      <c r="J50" s="101"/>
      <c r="O50" s="102"/>
    </row>
    <row r="51" spans="1:15">
      <c r="B51" s="20"/>
      <c r="C51" s="39"/>
      <c r="D51" s="39"/>
      <c r="E51" s="39"/>
      <c r="J51" s="101"/>
      <c r="O51" s="102"/>
    </row>
    <row r="52" spans="1:15">
      <c r="B52" s="20"/>
      <c r="C52" s="39"/>
      <c r="D52" s="39"/>
      <c r="E52" s="39"/>
      <c r="J52" s="101"/>
      <c r="O52" s="102"/>
    </row>
    <row r="53" spans="1:15">
      <c r="B53" s="20"/>
      <c r="C53" s="39"/>
      <c r="D53" s="39"/>
      <c r="E53" s="39"/>
      <c r="J53" s="101"/>
      <c r="O53" s="102"/>
    </row>
    <row r="54" spans="1:15">
      <c r="B54" s="20"/>
      <c r="C54" s="39"/>
      <c r="D54" s="39"/>
      <c r="E54" s="39"/>
      <c r="J54" s="101"/>
      <c r="O54" s="102"/>
    </row>
    <row r="55" spans="1:15">
      <c r="B55" s="20"/>
      <c r="C55" s="39"/>
      <c r="D55" s="39"/>
      <c r="E55" s="39"/>
      <c r="J55" s="101"/>
      <c r="O55" s="102"/>
    </row>
    <row r="56" spans="1:15">
      <c r="B56" s="20"/>
      <c r="C56" s="39"/>
      <c r="D56" s="39"/>
      <c r="E56" s="39"/>
      <c r="G56" s="43"/>
      <c r="J56" s="101"/>
      <c r="O56" s="102"/>
    </row>
    <row r="57" spans="1:15" ht="15.75" thickBot="1">
      <c r="B57" s="20"/>
      <c r="C57" s="39"/>
      <c r="D57" s="39"/>
      <c r="E57" s="39"/>
      <c r="J57" s="103"/>
      <c r="K57" s="104"/>
      <c r="L57" s="104"/>
      <c r="M57" s="104"/>
      <c r="N57" s="104"/>
      <c r="O57" s="105"/>
    </row>
    <row r="58" spans="1:15">
      <c r="A58" s="81"/>
      <c r="D58" s="81"/>
      <c r="F58" s="43"/>
    </row>
    <row r="59" spans="1:15">
      <c r="A59" s="42" t="s">
        <v>49</v>
      </c>
      <c r="B59" s="20"/>
      <c r="C59" s="20"/>
      <c r="D59" s="20"/>
      <c r="E59" s="20"/>
    </row>
    <row r="60" spans="1:15">
      <c r="H60"/>
      <c r="I60"/>
    </row>
    <row r="61" spans="1:15">
      <c r="A61" s="81" t="s">
        <v>50</v>
      </c>
    </row>
    <row r="62" spans="1:15">
      <c r="A62" s="87" t="s">
        <v>108</v>
      </c>
      <c r="G62" s="46" t="s">
        <v>109</v>
      </c>
      <c r="J62" s="74" t="s">
        <v>110</v>
      </c>
    </row>
    <row r="63" spans="1:15">
      <c r="F63"/>
      <c r="N63" s="20" t="s">
        <v>18</v>
      </c>
    </row>
    <row r="64" spans="1:15">
      <c r="A64" t="s">
        <v>54</v>
      </c>
      <c r="N64" s="20">
        <f>AVERAGE(170,110,55,65,505,620)</f>
        <v>254.16666666666666</v>
      </c>
      <c r="O64" s="20">
        <f>N64/10</f>
        <v>25.416666666666664</v>
      </c>
    </row>
    <row r="65" spans="1:15">
      <c r="A65" s="114" t="s">
        <v>111</v>
      </c>
      <c r="N65" s="20" t="s">
        <v>12</v>
      </c>
    </row>
    <row r="66" spans="1:15">
      <c r="A66" s="115" t="s">
        <v>112</v>
      </c>
      <c r="N66" s="20">
        <f>AVERAGE(235,420,237,340,174,255,64,58,383)</f>
        <v>240.66666666666666</v>
      </c>
      <c r="O66" s="20">
        <f t="shared" ref="O66" si="2">N66/10</f>
        <v>24.066666666666666</v>
      </c>
    </row>
    <row r="67" spans="1:15">
      <c r="A67" s="115" t="s">
        <v>113</v>
      </c>
      <c r="N67" s="74" t="s">
        <v>9</v>
      </c>
    </row>
    <row r="68" spans="1:15">
      <c r="N68" s="20">
        <f>AVERAGE(10,10)</f>
        <v>10</v>
      </c>
      <c r="O68" s="20">
        <f>N68/10</f>
        <v>1</v>
      </c>
    </row>
    <row r="69" spans="1:15">
      <c r="A69" t="s">
        <v>56</v>
      </c>
    </row>
    <row r="70" spans="1:15" ht="12.75" customHeight="1">
      <c r="A70" s="87" t="s">
        <v>169</v>
      </c>
      <c r="L70" s="74" t="s">
        <v>18</v>
      </c>
    </row>
    <row r="71" spans="1:15">
      <c r="A71" s="87" t="s">
        <v>170</v>
      </c>
      <c r="L71" s="20">
        <v>0.55000000000000004</v>
      </c>
      <c r="M71" s="109">
        <f>L71*L71</f>
        <v>0.30250000000000005</v>
      </c>
      <c r="O71" s="74" t="s">
        <v>114</v>
      </c>
    </row>
    <row r="72" spans="1:15">
      <c r="A72" s="46" t="s">
        <v>171</v>
      </c>
      <c r="L72" s="106">
        <v>0.65</v>
      </c>
      <c r="M72" s="109">
        <f t="shared" ref="M72:M74" si="3">L72*L72</f>
        <v>0.42250000000000004</v>
      </c>
      <c r="O72" s="20">
        <f>6/(3.141*(M77+6)*M78)</f>
        <v>9.0032505786051528E-2</v>
      </c>
    </row>
    <row r="73" spans="1:15">
      <c r="L73" s="20">
        <v>1.1000000000000001</v>
      </c>
      <c r="M73" s="109">
        <f t="shared" si="3"/>
        <v>1.2100000000000002</v>
      </c>
    </row>
    <row r="74" spans="1:15">
      <c r="A74" t="s">
        <v>57</v>
      </c>
      <c r="L74" s="20">
        <v>1.7</v>
      </c>
      <c r="M74" s="109">
        <f t="shared" si="3"/>
        <v>2.8899999999999997</v>
      </c>
    </row>
    <row r="75" spans="1:15">
      <c r="A75" s="74" t="s">
        <v>172</v>
      </c>
      <c r="L75" s="106">
        <v>5.0999999999999996</v>
      </c>
      <c r="M75" s="116"/>
    </row>
    <row r="76" spans="1:15">
      <c r="A76" s="87" t="s">
        <v>173</v>
      </c>
      <c r="B76" s="20"/>
      <c r="C76" s="20"/>
      <c r="D76" s="20"/>
      <c r="L76" s="106">
        <v>6.2</v>
      </c>
      <c r="M76" s="116"/>
    </row>
    <row r="77" spans="1:15">
      <c r="A77" s="117" t="s">
        <v>174</v>
      </c>
      <c r="M77" s="116">
        <f>SUM(M71:M76)</f>
        <v>4.8250000000000002</v>
      </c>
      <c r="N77" s="74" t="s">
        <v>116</v>
      </c>
    </row>
    <row r="78" spans="1:15">
      <c r="K78" s="74" t="s">
        <v>115</v>
      </c>
      <c r="L78" s="20">
        <f>MEDIAN(L71:L76)</f>
        <v>1.4</v>
      </c>
      <c r="M78" s="20">
        <f>1.4*1.4</f>
        <v>1.9599999999999997</v>
      </c>
    </row>
    <row r="79" spans="1:15">
      <c r="A79" s="81" t="s">
        <v>58</v>
      </c>
    </row>
    <row r="80" spans="1:15">
      <c r="A80" s="87" t="s">
        <v>117</v>
      </c>
      <c r="L80" s="74" t="s">
        <v>12</v>
      </c>
      <c r="O80" s="74" t="s">
        <v>114</v>
      </c>
    </row>
    <row r="81" spans="1:15">
      <c r="L81" s="93">
        <v>0.57999999999999996</v>
      </c>
      <c r="M81" s="109">
        <f>L81*L81</f>
        <v>0.33639999999999998</v>
      </c>
      <c r="O81" s="20">
        <f>9/(3.141*(M90+9)*L92)</f>
        <v>2.0593353222097335E-2</v>
      </c>
    </row>
    <row r="82" spans="1:15">
      <c r="A82" t="s">
        <v>62</v>
      </c>
      <c r="L82" s="93">
        <v>0.64</v>
      </c>
      <c r="M82" s="109">
        <f t="shared" ref="M82:M85" si="4">L82*L82</f>
        <v>0.40960000000000002</v>
      </c>
    </row>
    <row r="83" spans="1:15">
      <c r="A83" s="87" t="s">
        <v>118</v>
      </c>
      <c r="L83" s="93">
        <v>1.7</v>
      </c>
      <c r="M83" s="109">
        <f t="shared" si="4"/>
        <v>2.8899999999999997</v>
      </c>
    </row>
    <row r="84" spans="1:15">
      <c r="A84" s="87" t="s">
        <v>175</v>
      </c>
      <c r="L84" s="93">
        <v>2.4</v>
      </c>
      <c r="M84" s="109">
        <f t="shared" si="4"/>
        <v>5.76</v>
      </c>
    </row>
    <row r="85" spans="1:15">
      <c r="A85" s="87" t="s">
        <v>119</v>
      </c>
      <c r="L85" s="93">
        <v>2.4</v>
      </c>
      <c r="M85" s="109">
        <f t="shared" si="4"/>
        <v>5.76</v>
      </c>
    </row>
    <row r="86" spans="1:15">
      <c r="L86" s="93">
        <v>2.6</v>
      </c>
      <c r="M86" s="109"/>
    </row>
    <row r="87" spans="1:15">
      <c r="A87" s="81" t="s">
        <v>65</v>
      </c>
      <c r="D87" s="46" t="s">
        <v>66</v>
      </c>
      <c r="L87" s="93">
        <v>3.4</v>
      </c>
      <c r="M87" s="116"/>
    </row>
    <row r="88" spans="1:15">
      <c r="A88" s="87" t="s">
        <v>176</v>
      </c>
      <c r="L88" s="93">
        <v>3.8</v>
      </c>
      <c r="M88" s="116"/>
    </row>
    <row r="89" spans="1:15">
      <c r="A89" s="87" t="s">
        <v>177</v>
      </c>
      <c r="L89" s="93">
        <v>4.2</v>
      </c>
      <c r="M89" s="116"/>
    </row>
    <row r="90" spans="1:15">
      <c r="A90" s="46"/>
      <c r="K90" s="74" t="s">
        <v>115</v>
      </c>
      <c r="L90" s="20">
        <f>MEDIAN(L81:L89)</f>
        <v>2.4</v>
      </c>
      <c r="M90" s="116">
        <f>SUM(M81:M89)</f>
        <v>15.155999999999999</v>
      </c>
      <c r="N90" s="74" t="s">
        <v>116</v>
      </c>
    </row>
    <row r="91" spans="1:15">
      <c r="A91" s="20"/>
      <c r="B91" s="20"/>
      <c r="C91" s="20"/>
      <c r="D91" s="20"/>
      <c r="E91" s="20"/>
    </row>
    <row r="92" spans="1:15">
      <c r="A92" s="20"/>
      <c r="B92" s="20"/>
      <c r="C92" s="20"/>
      <c r="D92" s="20"/>
      <c r="E92" s="20"/>
      <c r="J92" s="74" t="s">
        <v>120</v>
      </c>
      <c r="L92" s="20">
        <f>2.4*2.4</f>
        <v>5.76</v>
      </c>
    </row>
    <row r="93" spans="1:15">
      <c r="A93" s="20"/>
      <c r="B93" s="20"/>
      <c r="C93" s="20"/>
      <c r="D93" s="20"/>
      <c r="E93" s="20"/>
      <c r="I93" s="20" t="s">
        <v>18</v>
      </c>
      <c r="J93" s="20">
        <f>0.09/0.01</f>
        <v>9</v>
      </c>
    </row>
    <row r="94" spans="1:15">
      <c r="A94" s="20" t="s">
        <v>121</v>
      </c>
      <c r="B94" s="20"/>
      <c r="C94" s="20"/>
      <c r="D94" s="42"/>
      <c r="E94" s="20"/>
      <c r="I94" s="20" t="s">
        <v>12</v>
      </c>
      <c r="J94" s="20">
        <f>0.02/0.06</f>
        <v>0.33333333333333337</v>
      </c>
    </row>
    <row r="95" spans="1:15">
      <c r="A95" s="20" t="s">
        <v>28</v>
      </c>
      <c r="B95" s="20" t="s">
        <v>122</v>
      </c>
      <c r="C95" s="106" t="s">
        <v>123</v>
      </c>
      <c r="D95" s="20"/>
      <c r="E95" s="20"/>
      <c r="I95" s="20" t="s">
        <v>9</v>
      </c>
      <c r="J95" s="20">
        <f>0.32/0.01</f>
        <v>32</v>
      </c>
    </row>
    <row r="96" spans="1:15">
      <c r="A96" s="20" t="s">
        <v>18</v>
      </c>
      <c r="B96" s="20">
        <v>0.08</v>
      </c>
      <c r="C96" s="20">
        <f>B96/50*100</f>
        <v>0.16</v>
      </c>
      <c r="D96" s="20"/>
      <c r="E96" s="20"/>
    </row>
    <row r="97" spans="1:4">
      <c r="A97" s="106" t="s">
        <v>103</v>
      </c>
      <c r="B97">
        <v>0.4</v>
      </c>
      <c r="C97" s="20">
        <f t="shared" ref="C97:C108" si="5">B97/50*100</f>
        <v>0.8</v>
      </c>
    </row>
    <row r="98" spans="1:4">
      <c r="A98" s="106" t="s">
        <v>103</v>
      </c>
      <c r="B98">
        <v>0.2</v>
      </c>
      <c r="C98" s="20">
        <f t="shared" si="5"/>
        <v>0.4</v>
      </c>
    </row>
    <row r="99" spans="1:4">
      <c r="A99" s="106" t="s">
        <v>103</v>
      </c>
      <c r="B99">
        <v>0.04</v>
      </c>
      <c r="C99" s="20">
        <f t="shared" si="5"/>
        <v>0.08</v>
      </c>
    </row>
    <row r="100" spans="1:4">
      <c r="A100" s="106" t="s">
        <v>103</v>
      </c>
      <c r="B100">
        <v>0.08</v>
      </c>
      <c r="C100" s="20">
        <f t="shared" si="5"/>
        <v>0.16</v>
      </c>
    </row>
    <row r="101" spans="1:4">
      <c r="A101" s="106" t="s">
        <v>103</v>
      </c>
      <c r="B101">
        <v>0.06</v>
      </c>
      <c r="C101" s="20">
        <f t="shared" si="5"/>
        <v>0.12</v>
      </c>
    </row>
    <row r="102" spans="1:4">
      <c r="A102" s="106" t="s">
        <v>103</v>
      </c>
      <c r="B102">
        <v>0.12</v>
      </c>
      <c r="C102" s="20">
        <f t="shared" si="5"/>
        <v>0.24</v>
      </c>
    </row>
    <row r="103" spans="1:4">
      <c r="A103" s="106" t="s">
        <v>103</v>
      </c>
      <c r="B103">
        <v>0.03</v>
      </c>
      <c r="C103" s="20">
        <f t="shared" si="5"/>
        <v>0.06</v>
      </c>
    </row>
    <row r="104" spans="1:4">
      <c r="A104" s="106" t="s">
        <v>103</v>
      </c>
      <c r="B104">
        <v>0.05</v>
      </c>
      <c r="C104" s="20">
        <f t="shared" si="5"/>
        <v>0.1</v>
      </c>
    </row>
    <row r="105" spans="1:4">
      <c r="A105" s="106" t="s">
        <v>103</v>
      </c>
      <c r="B105">
        <v>0.06</v>
      </c>
      <c r="C105" s="20">
        <f t="shared" si="5"/>
        <v>0.12</v>
      </c>
    </row>
    <row r="106" spans="1:4">
      <c r="A106" s="106" t="s">
        <v>103</v>
      </c>
      <c r="B106">
        <v>0.16</v>
      </c>
      <c r="C106" s="20">
        <f t="shared" si="5"/>
        <v>0.32</v>
      </c>
    </row>
    <row r="107" spans="1:4">
      <c r="A107" s="106" t="s">
        <v>103</v>
      </c>
      <c r="B107">
        <v>0.03</v>
      </c>
      <c r="C107" s="20">
        <f t="shared" si="5"/>
        <v>0.06</v>
      </c>
    </row>
    <row r="108" spans="1:4">
      <c r="A108" s="106" t="s">
        <v>103</v>
      </c>
      <c r="B108">
        <v>0.04</v>
      </c>
      <c r="C108" s="20">
        <f t="shared" si="5"/>
        <v>0.08</v>
      </c>
    </row>
    <row r="109" spans="1:4">
      <c r="C109" s="106">
        <f>SUM(C96:C108)</f>
        <v>2.7</v>
      </c>
      <c r="D109" t="s">
        <v>124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A46"/>
  <sheetViews>
    <sheetView topLeftCell="A12" workbookViewId="0">
      <selection activeCell="I26" sqref="I26"/>
    </sheetView>
  </sheetViews>
  <sheetFormatPr defaultRowHeight="15"/>
  <cols>
    <col min="1" max="1" width="13.140625" customWidth="1"/>
    <col min="12" max="12" width="9.5703125" bestFit="1" customWidth="1"/>
    <col min="14" max="14" width="9.5703125" bestFit="1" customWidth="1"/>
    <col min="16" max="16" width="9.5703125" bestFit="1" customWidth="1"/>
  </cols>
  <sheetData>
    <row r="1" spans="1:24">
      <c r="A1" s="120" t="s">
        <v>125</v>
      </c>
    </row>
    <row r="2" spans="1:24">
      <c r="B2" s="96" t="s">
        <v>15</v>
      </c>
      <c r="C2" s="96" t="s">
        <v>9</v>
      </c>
      <c r="D2" s="96" t="s">
        <v>12</v>
      </c>
      <c r="E2" s="96" t="s">
        <v>18</v>
      </c>
      <c r="R2" s="125"/>
    </row>
    <row r="3" spans="1:24">
      <c r="A3" s="96" t="s">
        <v>68</v>
      </c>
      <c r="B3">
        <v>4</v>
      </c>
      <c r="C3">
        <v>10</v>
      </c>
      <c r="D3">
        <v>1</v>
      </c>
      <c r="R3" s="20"/>
      <c r="S3" t="s">
        <v>126</v>
      </c>
    </row>
    <row r="4" spans="1:24" ht="15.75" thickBot="1">
      <c r="A4" t="s">
        <v>128</v>
      </c>
      <c r="B4">
        <v>21</v>
      </c>
      <c r="C4">
        <v>9</v>
      </c>
      <c r="D4">
        <v>22</v>
      </c>
      <c r="E4">
        <v>7</v>
      </c>
      <c r="R4" s="20"/>
      <c r="S4" s="121" t="s">
        <v>1</v>
      </c>
      <c r="T4" s="122"/>
      <c r="U4" s="123" t="s">
        <v>127</v>
      </c>
      <c r="V4" s="122" t="s">
        <v>2</v>
      </c>
      <c r="W4" s="122" t="s">
        <v>3</v>
      </c>
      <c r="X4" s="124" t="s">
        <v>4</v>
      </c>
    </row>
    <row r="5" spans="1:24" ht="15.75" thickTop="1">
      <c r="A5" s="131" t="s">
        <v>14</v>
      </c>
      <c r="B5">
        <v>17</v>
      </c>
      <c r="C5">
        <v>1</v>
      </c>
      <c r="D5">
        <v>14</v>
      </c>
      <c r="E5">
        <v>37</v>
      </c>
      <c r="R5" s="20"/>
      <c r="S5" s="126" t="s">
        <v>8</v>
      </c>
      <c r="T5" s="127"/>
      <c r="U5" s="128">
        <v>400</v>
      </c>
      <c r="V5" s="129"/>
      <c r="W5" s="129">
        <v>1000</v>
      </c>
      <c r="X5" s="130">
        <v>100</v>
      </c>
    </row>
    <row r="6" spans="1:24">
      <c r="A6" s="131" t="s">
        <v>17</v>
      </c>
      <c r="B6">
        <v>11</v>
      </c>
      <c r="D6">
        <v>6</v>
      </c>
      <c r="E6">
        <v>85</v>
      </c>
      <c r="R6" s="20"/>
      <c r="S6" s="126" t="s">
        <v>11</v>
      </c>
      <c r="T6" s="127"/>
      <c r="U6" s="128">
        <v>210</v>
      </c>
      <c r="V6" s="129">
        <v>70</v>
      </c>
      <c r="W6" s="129">
        <v>90</v>
      </c>
      <c r="X6" s="130">
        <v>220</v>
      </c>
    </row>
    <row r="7" spans="1:24">
      <c r="A7" s="131" t="s">
        <v>20</v>
      </c>
      <c r="B7">
        <v>17</v>
      </c>
      <c r="D7">
        <v>2</v>
      </c>
      <c r="E7">
        <v>13</v>
      </c>
      <c r="R7" s="20"/>
      <c r="S7" s="132" t="s">
        <v>14</v>
      </c>
      <c r="T7" s="133"/>
      <c r="U7" s="128">
        <v>170</v>
      </c>
      <c r="V7" s="134">
        <v>370</v>
      </c>
      <c r="W7" s="134">
        <v>10</v>
      </c>
      <c r="X7" s="130">
        <v>140</v>
      </c>
    </row>
    <row r="8" spans="1:24">
      <c r="A8" s="131" t="s">
        <v>21</v>
      </c>
      <c r="B8">
        <v>22</v>
      </c>
      <c r="D8">
        <v>1</v>
      </c>
      <c r="R8" s="20"/>
      <c r="S8" s="132" t="s">
        <v>17</v>
      </c>
      <c r="T8" s="133"/>
      <c r="U8" s="128">
        <v>110</v>
      </c>
      <c r="V8" s="134">
        <v>850</v>
      </c>
      <c r="W8" s="134"/>
      <c r="X8" s="130">
        <v>60</v>
      </c>
    </row>
    <row r="9" spans="1:24">
      <c r="A9" s="131" t="s">
        <v>22</v>
      </c>
      <c r="B9">
        <v>8</v>
      </c>
      <c r="R9" s="20"/>
      <c r="S9" s="132" t="s">
        <v>20</v>
      </c>
      <c r="T9" s="133"/>
      <c r="U9" s="128">
        <v>170</v>
      </c>
      <c r="V9" s="134">
        <v>130</v>
      </c>
      <c r="W9" s="134"/>
      <c r="X9" s="130">
        <v>20</v>
      </c>
    </row>
    <row r="10" spans="1:24">
      <c r="A10" s="135" t="s">
        <v>129</v>
      </c>
      <c r="B10">
        <v>2</v>
      </c>
      <c r="S10" s="132" t="s">
        <v>21</v>
      </c>
      <c r="T10" s="133"/>
      <c r="U10" s="128">
        <v>220</v>
      </c>
      <c r="V10" s="134"/>
      <c r="W10" s="134"/>
      <c r="X10" s="130">
        <v>10</v>
      </c>
    </row>
    <row r="11" spans="1:24">
      <c r="R11" s="20"/>
      <c r="S11" s="132" t="s">
        <v>22</v>
      </c>
      <c r="T11" s="127"/>
      <c r="U11" s="128">
        <v>80</v>
      </c>
      <c r="V11" s="129"/>
      <c r="W11" s="129"/>
      <c r="X11" s="130"/>
    </row>
    <row r="12" spans="1:24">
      <c r="A12" s="182" t="s">
        <v>130</v>
      </c>
      <c r="B12" s="183" t="s">
        <v>15</v>
      </c>
      <c r="C12" s="183" t="s">
        <v>9</v>
      </c>
      <c r="D12" s="183" t="s">
        <v>12</v>
      </c>
      <c r="E12" s="183" t="s">
        <v>18</v>
      </c>
      <c r="F12" s="183" t="s">
        <v>24</v>
      </c>
      <c r="S12" s="67" t="s">
        <v>129</v>
      </c>
      <c r="T12" s="80"/>
      <c r="U12" s="66">
        <v>20</v>
      </c>
      <c r="V12" s="66"/>
      <c r="W12" s="66"/>
      <c r="X12" s="80"/>
    </row>
    <row r="13" spans="1:24">
      <c r="A13" s="182" t="s">
        <v>37</v>
      </c>
      <c r="B13">
        <v>510</v>
      </c>
      <c r="C13">
        <v>80</v>
      </c>
      <c r="D13">
        <v>320</v>
      </c>
      <c r="E13">
        <v>750</v>
      </c>
      <c r="F13" s="120">
        <f>SUM(B13:E13)</f>
        <v>1660</v>
      </c>
      <c r="S13" s="136" t="s">
        <v>27</v>
      </c>
      <c r="T13" s="137"/>
      <c r="U13" s="137">
        <f>SUM(U5:U12)</f>
        <v>1380</v>
      </c>
      <c r="V13" s="137">
        <f t="shared" ref="V13:X13" si="0">SUM(V5:V12)</f>
        <v>1420</v>
      </c>
      <c r="W13" s="137">
        <f t="shared" si="0"/>
        <v>1100</v>
      </c>
      <c r="X13" s="138">
        <f t="shared" si="0"/>
        <v>550</v>
      </c>
    </row>
    <row r="14" spans="1:24">
      <c r="A14" s="182" t="s">
        <v>41</v>
      </c>
      <c r="B14">
        <v>50</v>
      </c>
      <c r="C14">
        <v>10</v>
      </c>
      <c r="D14">
        <v>50</v>
      </c>
      <c r="E14">
        <v>540</v>
      </c>
      <c r="F14" s="120">
        <f t="shared" ref="F14:F17" si="1">SUM(B14:E14)</f>
        <v>650</v>
      </c>
      <c r="K14" t="s">
        <v>134</v>
      </c>
    </row>
    <row r="15" spans="1:24" ht="15.75" thickBot="1">
      <c r="A15" s="182" t="s">
        <v>43</v>
      </c>
      <c r="B15">
        <v>210</v>
      </c>
      <c r="D15">
        <v>40</v>
      </c>
      <c r="F15" s="120">
        <f t="shared" si="1"/>
        <v>250</v>
      </c>
      <c r="K15" s="91" t="s">
        <v>18</v>
      </c>
      <c r="L15" s="48" t="s">
        <v>135</v>
      </c>
      <c r="M15" s="48" t="s">
        <v>136</v>
      </c>
      <c r="N15" s="48" t="s">
        <v>137</v>
      </c>
      <c r="O15" s="48" t="s">
        <v>138</v>
      </c>
      <c r="P15" s="140" t="s">
        <v>139</v>
      </c>
    </row>
    <row r="16" spans="1:24" ht="15.75" thickTop="1">
      <c r="A16" s="182" t="s">
        <v>45</v>
      </c>
      <c r="B16">
        <v>50</v>
      </c>
      <c r="F16" s="120">
        <f t="shared" si="1"/>
        <v>50</v>
      </c>
      <c r="K16" s="51">
        <v>0.55000000000000004</v>
      </c>
      <c r="L16" s="109">
        <f>(K16)^2</f>
        <v>0.30250000000000005</v>
      </c>
      <c r="M16" s="20">
        <v>0.85</v>
      </c>
      <c r="N16" s="109">
        <f>M16^2</f>
        <v>0.72249999999999992</v>
      </c>
      <c r="O16" s="20">
        <v>2.2999999999999998</v>
      </c>
      <c r="P16" s="142">
        <f>O16^2</f>
        <v>5.2899999999999991</v>
      </c>
    </row>
    <row r="17" spans="1:27">
      <c r="A17" s="182" t="s">
        <v>24</v>
      </c>
      <c r="B17" s="120">
        <f>SUM(B13:B16)</f>
        <v>820</v>
      </c>
      <c r="C17" s="120">
        <f t="shared" ref="C17:E17" si="2">SUM(C13:C16)</f>
        <v>90</v>
      </c>
      <c r="D17" s="120">
        <f t="shared" si="2"/>
        <v>410</v>
      </c>
      <c r="E17" s="120">
        <f t="shared" si="2"/>
        <v>1290</v>
      </c>
      <c r="F17" s="120">
        <f t="shared" si="1"/>
        <v>2610</v>
      </c>
      <c r="K17" s="51">
        <v>0.64</v>
      </c>
      <c r="L17" s="109">
        <f t="shared" ref="L17:L25" si="3">(K17)^2</f>
        <v>0.40960000000000002</v>
      </c>
      <c r="M17" s="20">
        <v>0.18</v>
      </c>
      <c r="N17" s="109">
        <f t="shared" ref="N17:N25" si="4">M17^2</f>
        <v>3.2399999999999998E-2</v>
      </c>
      <c r="O17" s="20">
        <v>3</v>
      </c>
      <c r="P17" s="142">
        <f t="shared" ref="P17:P20" si="5">O17^2</f>
        <v>9</v>
      </c>
    </row>
    <row r="18" spans="1:27">
      <c r="K18" s="51">
        <v>0.8</v>
      </c>
      <c r="L18" s="109">
        <f t="shared" si="3"/>
        <v>0.64000000000000012</v>
      </c>
      <c r="M18" s="20">
        <v>0.2</v>
      </c>
      <c r="N18" s="109">
        <f t="shared" si="4"/>
        <v>4.0000000000000008E-2</v>
      </c>
      <c r="O18" s="20">
        <v>3.2</v>
      </c>
      <c r="P18" s="142">
        <f t="shared" si="5"/>
        <v>10.240000000000002</v>
      </c>
    </row>
    <row r="19" spans="1:27">
      <c r="K19" s="51">
        <v>1.75</v>
      </c>
      <c r="L19" s="109">
        <f t="shared" si="3"/>
        <v>3.0625</v>
      </c>
      <c r="M19" s="20">
        <v>2.65</v>
      </c>
      <c r="N19" s="109">
        <f t="shared" si="4"/>
        <v>7.0225</v>
      </c>
      <c r="O19" s="20">
        <v>3.33</v>
      </c>
      <c r="P19" s="142">
        <f t="shared" si="5"/>
        <v>11.088900000000001</v>
      </c>
    </row>
    <row r="20" spans="1:27">
      <c r="K20" s="51">
        <v>1.8</v>
      </c>
      <c r="L20" s="109">
        <f>(K20)^2</f>
        <v>3.24</v>
      </c>
      <c r="M20" s="20">
        <v>0.34</v>
      </c>
      <c r="N20" s="109">
        <f t="shared" si="4"/>
        <v>0.11560000000000002</v>
      </c>
      <c r="O20" s="20">
        <v>3.75</v>
      </c>
      <c r="P20" s="142">
        <f t="shared" si="5"/>
        <v>14.0625</v>
      </c>
    </row>
    <row r="21" spans="1:27">
      <c r="K21" s="51">
        <v>1.94</v>
      </c>
      <c r="L21" s="109">
        <f t="shared" si="3"/>
        <v>3.7635999999999998</v>
      </c>
      <c r="M21" s="20">
        <v>3.54</v>
      </c>
      <c r="N21" s="109">
        <f t="shared" si="4"/>
        <v>12.531600000000001</v>
      </c>
      <c r="O21" s="20"/>
      <c r="P21" s="77"/>
    </row>
    <row r="22" spans="1:27">
      <c r="K22" s="51">
        <v>2.5299999999999998</v>
      </c>
      <c r="L22" s="109">
        <f t="shared" si="3"/>
        <v>6.4008999999999991</v>
      </c>
      <c r="M22" s="20">
        <v>0.36</v>
      </c>
      <c r="N22" s="109">
        <f t="shared" si="4"/>
        <v>0.12959999999999999</v>
      </c>
      <c r="O22" s="20"/>
      <c r="P22" s="77"/>
    </row>
    <row r="23" spans="1:27">
      <c r="K23" s="51">
        <v>2.85</v>
      </c>
      <c r="L23" s="109">
        <f t="shared" si="3"/>
        <v>8.1225000000000005</v>
      </c>
      <c r="M23" s="20">
        <v>4.45</v>
      </c>
      <c r="N23" s="109">
        <f t="shared" si="4"/>
        <v>19.802500000000002</v>
      </c>
      <c r="O23" s="20"/>
      <c r="P23" s="77"/>
    </row>
    <row r="24" spans="1:27">
      <c r="K24" s="51">
        <v>3.3</v>
      </c>
      <c r="L24" s="109">
        <f t="shared" si="3"/>
        <v>10.889999999999999</v>
      </c>
      <c r="M24" s="20">
        <v>0.5</v>
      </c>
      <c r="N24" s="109">
        <f t="shared" si="4"/>
        <v>0.25</v>
      </c>
      <c r="O24" s="20"/>
      <c r="P24" s="77"/>
    </row>
    <row r="25" spans="1:27">
      <c r="K25" s="67">
        <v>5</v>
      </c>
      <c r="L25" s="143">
        <f t="shared" si="3"/>
        <v>25</v>
      </c>
      <c r="M25" s="66">
        <v>0.33</v>
      </c>
      <c r="N25" s="143">
        <f t="shared" si="4"/>
        <v>0.10890000000000001</v>
      </c>
      <c r="O25" s="66"/>
      <c r="P25" s="77"/>
    </row>
    <row r="26" spans="1:27">
      <c r="K26" s="144">
        <v>1.87</v>
      </c>
      <c r="L26" s="145"/>
      <c r="M26" s="146">
        <v>3.35</v>
      </c>
      <c r="N26" s="145"/>
      <c r="O26" s="146">
        <v>3.2</v>
      </c>
      <c r="P26" s="147"/>
      <c r="Q26" s="120" t="s">
        <v>141</v>
      </c>
    </row>
    <row r="27" spans="1:27">
      <c r="K27" s="148">
        <v>2.12</v>
      </c>
      <c r="L27" s="149">
        <f>AVERAGE(L16:L25)</f>
        <v>6.18316</v>
      </c>
      <c r="M27" s="150">
        <v>3.06</v>
      </c>
      <c r="N27" s="149">
        <f>AVERAGE(N16:N25)</f>
        <v>4.0755600000000003</v>
      </c>
      <c r="O27" s="151">
        <v>3.12</v>
      </c>
      <c r="P27" s="152">
        <f>AVERAGE(P16:P20)</f>
        <v>9.93628</v>
      </c>
      <c r="Q27" s="120" t="s">
        <v>142</v>
      </c>
      <c r="V27" s="139"/>
      <c r="W27" s="127"/>
      <c r="X27" s="127"/>
      <c r="Y27" s="129"/>
      <c r="Z27" s="129"/>
      <c r="AA27" s="129"/>
    </row>
    <row r="28" spans="1:27">
      <c r="L28" s="153">
        <f>SUM(L16:L20)</f>
        <v>7.6546000000000003</v>
      </c>
      <c r="M28" s="153"/>
      <c r="N28" s="153">
        <f t="shared" ref="N28:P28" si="6">SUM(N16:N20)</f>
        <v>7.9329999999999998</v>
      </c>
      <c r="O28" s="153"/>
      <c r="P28" s="153">
        <f t="shared" si="6"/>
        <v>49.681400000000004</v>
      </c>
      <c r="Q28" t="s">
        <v>143</v>
      </c>
      <c r="V28" s="139"/>
      <c r="W28" s="127"/>
      <c r="X28" s="127"/>
      <c r="Y28" s="129"/>
      <c r="Z28" s="129"/>
      <c r="AA28" s="129"/>
    </row>
    <row r="29" spans="1:27">
      <c r="L29" s="154">
        <f>10/(3.14*(L28+10)*(K26*K26))</f>
        <v>5.158569150766016E-2</v>
      </c>
      <c r="M29" s="154"/>
      <c r="N29" s="154">
        <f>10/(3.14*(N28+10)*(M26*M26))</f>
        <v>1.5824419571570946E-2</v>
      </c>
      <c r="O29" s="154"/>
      <c r="P29" s="154">
        <f>5/(3.14*(P28+5)*(O26*O26))</f>
        <v>2.8438112923690273E-3</v>
      </c>
      <c r="Q29" t="s">
        <v>144</v>
      </c>
      <c r="V29" s="131"/>
      <c r="W29" s="127"/>
      <c r="X29" s="127"/>
      <c r="Y29" s="129"/>
      <c r="Z29" s="129"/>
      <c r="AA29" s="129"/>
    </row>
    <row r="30" spans="1:27">
      <c r="V30" s="131"/>
      <c r="W30" s="127"/>
      <c r="X30" s="127"/>
      <c r="Y30" s="129"/>
      <c r="Z30" s="129"/>
      <c r="AA30" s="129"/>
    </row>
    <row r="31" spans="1:27">
      <c r="V31" s="131"/>
      <c r="W31" s="127"/>
      <c r="X31" s="127"/>
      <c r="Y31" s="129"/>
      <c r="Z31" s="129"/>
      <c r="AA31" s="129"/>
    </row>
    <row r="32" spans="1:27">
      <c r="V32" s="131"/>
      <c r="W32" s="127"/>
      <c r="X32" s="127"/>
      <c r="Y32" s="129"/>
      <c r="Z32" s="129"/>
      <c r="AA32" s="129"/>
    </row>
    <row r="33" spans="1:27">
      <c r="V33" s="131"/>
      <c r="W33" s="127"/>
      <c r="X33" s="127"/>
      <c r="Y33" s="129"/>
      <c r="Z33" s="129"/>
      <c r="AA33" s="129"/>
    </row>
    <row r="34" spans="1:27">
      <c r="B34" s="120" t="s">
        <v>131</v>
      </c>
      <c r="C34" s="120" t="s">
        <v>132</v>
      </c>
      <c r="D34" s="120" t="s">
        <v>133</v>
      </c>
      <c r="V34" s="20"/>
      <c r="W34" s="20"/>
      <c r="X34" s="20"/>
      <c r="Y34" s="20"/>
      <c r="Z34" s="20"/>
      <c r="AA34" s="20"/>
    </row>
    <row r="35" spans="1:27">
      <c r="A35" s="120" t="s">
        <v>15</v>
      </c>
      <c r="B35">
        <v>82</v>
      </c>
      <c r="C35">
        <f>(B35*0.001)</f>
        <v>8.2000000000000003E-2</v>
      </c>
      <c r="D35" s="184">
        <f>N29/C35</f>
        <v>0.1929807264825725</v>
      </c>
      <c r="V35" s="141"/>
      <c r="W35" s="127"/>
      <c r="X35" s="127"/>
      <c r="Y35" s="127"/>
      <c r="Z35" s="127"/>
      <c r="AA35" s="127"/>
    </row>
    <row r="36" spans="1:27">
      <c r="A36" s="120" t="s">
        <v>9</v>
      </c>
      <c r="B36">
        <v>9</v>
      </c>
      <c r="C36">
        <f t="shared" ref="C36:C38" si="7">(B36*0.001)</f>
        <v>9.0000000000000011E-3</v>
      </c>
      <c r="D36" s="184">
        <v>0</v>
      </c>
    </row>
    <row r="37" spans="1:27">
      <c r="A37" s="120" t="s">
        <v>12</v>
      </c>
      <c r="B37">
        <v>41</v>
      </c>
      <c r="C37">
        <f t="shared" si="7"/>
        <v>4.1000000000000002E-2</v>
      </c>
      <c r="D37" s="184">
        <f>P29/C37</f>
        <v>6.9361251033390914E-2</v>
      </c>
    </row>
    <row r="38" spans="1:27">
      <c r="A38" s="120" t="s">
        <v>18</v>
      </c>
      <c r="B38">
        <v>129</v>
      </c>
      <c r="C38">
        <f t="shared" si="7"/>
        <v>0.129</v>
      </c>
      <c r="D38" s="184">
        <f>L29/C38</f>
        <v>0.3998890814547299</v>
      </c>
    </row>
    <row r="40" spans="1:27">
      <c r="A40" s="183" t="s">
        <v>140</v>
      </c>
      <c r="B40" s="183" t="s">
        <v>15</v>
      </c>
      <c r="C40" s="183" t="s">
        <v>9</v>
      </c>
      <c r="D40" s="183" t="s">
        <v>12</v>
      </c>
      <c r="E40" s="183" t="s">
        <v>18</v>
      </c>
    </row>
    <row r="41" spans="1:27">
      <c r="A41" s="183" t="s">
        <v>38</v>
      </c>
      <c r="B41">
        <v>30</v>
      </c>
      <c r="C41">
        <v>0</v>
      </c>
      <c r="D41">
        <v>0</v>
      </c>
      <c r="E41">
        <v>0</v>
      </c>
    </row>
    <row r="42" spans="1:27">
      <c r="A42" s="183" t="s">
        <v>40</v>
      </c>
      <c r="B42">
        <v>260</v>
      </c>
      <c r="C42">
        <v>0</v>
      </c>
      <c r="D42">
        <v>10</v>
      </c>
      <c r="E42">
        <v>10</v>
      </c>
    </row>
    <row r="43" spans="1:27">
      <c r="A43" s="183" t="s">
        <v>42</v>
      </c>
      <c r="B43">
        <v>250</v>
      </c>
      <c r="C43">
        <v>0</v>
      </c>
      <c r="D43">
        <v>30</v>
      </c>
      <c r="E43">
        <v>870</v>
      </c>
    </row>
    <row r="44" spans="1:27">
      <c r="A44" s="183" t="s">
        <v>44</v>
      </c>
      <c r="B44">
        <v>340</v>
      </c>
      <c r="C44">
        <v>70</v>
      </c>
      <c r="D44">
        <v>430</v>
      </c>
      <c r="E44">
        <v>310</v>
      </c>
    </row>
    <row r="45" spans="1:27">
      <c r="A45" s="183" t="s">
        <v>46</v>
      </c>
      <c r="B45">
        <v>10</v>
      </c>
      <c r="C45">
        <v>0</v>
      </c>
      <c r="D45">
        <v>10</v>
      </c>
      <c r="E45">
        <v>0</v>
      </c>
    </row>
    <row r="46" spans="1:27">
      <c r="A46" s="12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Emma's Group (Roadside A)</vt:lpstr>
      <vt:lpstr>Jerrod's Group (RoadsideB)</vt:lpstr>
      <vt:lpstr>Hans' Group(RoadsideA)</vt:lpstr>
      <vt:lpstr>TeamAwesome(RoasideB)</vt:lpstr>
      <vt:lpstr>Brian's Group(RoadsideA)</vt:lpstr>
    </vt:vector>
  </TitlesOfParts>
  <Company>University of Wyoming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ctucker4</dc:creator>
  <cp:lastModifiedBy>pendall</cp:lastModifiedBy>
  <dcterms:created xsi:type="dcterms:W3CDTF">2009-10-05T20:49:34Z</dcterms:created>
  <dcterms:modified xsi:type="dcterms:W3CDTF">2009-10-08T16:30:04Z</dcterms:modified>
</cp:coreProperties>
</file>